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575" activeTab="0"/>
  </bookViews>
  <sheets>
    <sheet name="Template_README" sheetId="1" r:id="rId1"/>
    <sheet name="2001" sheetId="2" r:id="rId2"/>
    <sheet name="2002" sheetId="3" r:id="rId3"/>
    <sheet name="2003" sheetId="4" r:id="rId4"/>
    <sheet name="2004" sheetId="5" r:id="rId5"/>
    <sheet name="2005" sheetId="6" r:id="rId6"/>
    <sheet name="2006" sheetId="7" r:id="rId7"/>
    <sheet name="2007" sheetId="8" r:id="rId8"/>
    <sheet name="2008" sheetId="9" r:id="rId9"/>
    <sheet name="2009" sheetId="10" r:id="rId10"/>
    <sheet name="2010" sheetId="11" r:id="rId11"/>
    <sheet name="2011" sheetId="12" r:id="rId12"/>
    <sheet name="2012" sheetId="13" r:id="rId13"/>
    <sheet name="VEPM Input" sheetId="14" r:id="rId14"/>
  </sheets>
  <definedNames>
    <definedName name="SHARED_FORMULA_1_7_1_7_12">+1+#REF!</definedName>
    <definedName name="SHARED_FORMULA_2_2_2_2_0">+#REF!/#REF!</definedName>
    <definedName name="SHARED_FORMULA_2_2_2_2_1">+#REF!/#REF!</definedName>
    <definedName name="SHARED_FORMULA_2_2_2_2_10">+#REF!/#REF!</definedName>
    <definedName name="SHARED_FORMULA_2_2_2_2_11">+#REF!/#REF!</definedName>
    <definedName name="SHARED_FORMULA_2_2_2_2_2">+#REF!/#REF!</definedName>
    <definedName name="SHARED_FORMULA_2_2_2_2_3">+#REF!/#REF!</definedName>
    <definedName name="SHARED_FORMULA_2_2_2_2_4">+#REF!/#REF!</definedName>
    <definedName name="SHARED_FORMULA_2_2_2_2_5">+#REF!/#REF!</definedName>
    <definedName name="SHARED_FORMULA_2_2_2_2_6">+#REF!/#REF!</definedName>
    <definedName name="SHARED_FORMULA_2_2_2_2_7">+#REF!/#REF!</definedName>
    <definedName name="SHARED_FORMULA_2_2_2_2_8">+#REF!/#REF!</definedName>
    <definedName name="SHARED_FORMULA_2_2_2_2_9">+#REF!/#REF!</definedName>
    <definedName name="SHARED_FORMULA_3_23_3_23_12">+#REF!</definedName>
    <definedName name="SHARED_FORMULA_3_28_3_28_0">+#REF!*#REF!/#REF!</definedName>
    <definedName name="SHARED_FORMULA_3_28_3_28_1">+#REF!*#REF!/#REF!</definedName>
    <definedName name="SHARED_FORMULA_3_28_3_28_10">+#REF!*#REF!/#REF!</definedName>
    <definedName name="SHARED_FORMULA_3_28_3_28_11">+#REF!*#REF!/#REF!</definedName>
    <definedName name="SHARED_FORMULA_3_28_3_28_2">+#REF!*#REF!/#REF!</definedName>
    <definedName name="SHARED_FORMULA_3_28_3_28_3">+#REF!*#REF!/#REF!</definedName>
    <definedName name="SHARED_FORMULA_3_28_3_28_4">+#REF!*#REF!/#REF!</definedName>
    <definedName name="SHARED_FORMULA_3_28_3_28_5">+#REF!*#REF!/#REF!</definedName>
    <definedName name="SHARED_FORMULA_3_28_3_28_6">+#REF!*#REF!/#REF!</definedName>
    <definedName name="SHARED_FORMULA_3_28_3_28_7">+#REF!*#REF!/#REF!</definedName>
    <definedName name="SHARED_FORMULA_3_28_3_28_8">+#REF!*#REF!/#REF!</definedName>
    <definedName name="SHARED_FORMULA_3_28_3_28_9">+#REF!*#REF!/#REF!</definedName>
    <definedName name="SHARED_FORMULA_3_3_3_3_12">+#REF!</definedName>
    <definedName name="SHARED_FORMULA_3_43_3_43_12">+#REF!</definedName>
    <definedName name="SHARED_FORMULA_3_63_3_63_12">+#REF!</definedName>
    <definedName name="SHARED_FORMULA_38_131_38_131_12">IF(AND(ISNUMBER(#REF!),OR(ISBLANK(#REF!),ISBLANK(#REF!),ISBLANK(#REF!),NOT(OR(#REF!="TSP",#REF!="PM10",#REF!="PM2.5",#REF!="PM1",#REF!="PM0.1")))),1,"")</definedName>
    <definedName name="SHARED_FORMULA_38_195_38_195_12">IF(AND(ISNUMBER(#REF!),OR(ISBLANK(#REF!),ISBLANK(#REF!),ISBLANK(#REF!),NOT(OR(#REF!="TSP",#REF!="PM10",#REF!="PM2.5",#REF!="PM1",#REF!="PM0.1")))),1,"")</definedName>
    <definedName name="SHARED_FORMULA_38_259_38_259_12">IF(AND(ISNUMBER(#REF!),OR(ISBLANK(#REF!),ISBLANK(#REF!),ISBLANK(#REF!),NOT(OR(#REF!="TSP",#REF!="PM10",#REF!="PM2.5",#REF!="PM1",#REF!="PM0.1")))),1,"")</definedName>
    <definedName name="SHARED_FORMULA_38_3_38_3_12">IF(AND(ISNUMBER(#REF!),OR(ISBLANK(#REF!),ISBLANK(#REF!),ISBLANK(#REF!),NOT(OR(#REF!="TSP",#REF!="PM10",#REF!="PM2.5",#REF!="PM1",#REF!="PM0.1")))),1,"")</definedName>
    <definedName name="SHARED_FORMULA_38_323_38_323_12">IF(AND(ISNUMBER(#REF!),OR(ISBLANK(#REF!),ISBLANK(#REF!),ISBLANK(#REF!),NOT(OR(#REF!="TSP",#REF!="PM10",#REF!="PM2.5",#REF!="PM1",#REF!="PM0.1")))),1,"")</definedName>
    <definedName name="SHARED_FORMULA_38_387_38_387_12">IF(AND(ISNUMBER(#REF!),OR(ISBLANK(#REF!),ISBLANK(#REF!),ISBLANK(#REF!),NOT(OR(#REF!="TSP",#REF!="PM10",#REF!="PM2.5",#REF!="PM1",#REF!="PM0.1")))),1,"")</definedName>
    <definedName name="SHARED_FORMULA_38_451_38_451_12">IF(AND(ISNUMBER(#REF!),OR(ISBLANK(#REF!),ISBLANK(#REF!),ISBLANK(#REF!),NOT(OR(#REF!="TSP",#REF!="PM10",#REF!="PM2.5",#REF!="PM1",#REF!="PM0.1")))),1,"")</definedName>
    <definedName name="SHARED_FORMULA_38_515_38_515_12">IF(AND(ISNUMBER(#REF!),OR(ISBLANK(#REF!),ISBLANK(#REF!),ISBLANK(#REF!),NOT(OR(#REF!="TSP",#REF!="PM10",#REF!="PM2.5",#REF!="PM1",#REF!="PM0.1")))),1,"")</definedName>
    <definedName name="SHARED_FORMULA_38_579_38_579_12">IF(AND(ISNUMBER(#REF!),OR(ISBLANK(#REF!),ISBLANK(#REF!),ISBLANK(#REF!),NOT(OR(#REF!="TSP",#REF!="PM10",#REF!="PM2.5",#REF!="PM1",#REF!="PM0.1")))),1,"")</definedName>
    <definedName name="SHARED_FORMULA_38_643_38_643_12">IF(AND(ISNUMBER(#REF!),OR(ISBLANK(#REF!),ISBLANK(#REF!),ISBLANK(#REF!),NOT(OR(#REF!="TSP",#REF!="PM10",#REF!="PM2.5",#REF!="PM1",#REF!="PM0.1")))),1,"")</definedName>
    <definedName name="SHARED_FORMULA_38_67_38_67_12">IF(AND(ISNUMBER(#REF!),OR(ISBLANK(#REF!),ISBLANK(#REF!),ISBLANK(#REF!),NOT(OR(#REF!="TSP",#REF!="PM10",#REF!="PM2.5",#REF!="PM1",#REF!="PM0.1")))),1,"")</definedName>
    <definedName name="SHARED_FORMULA_38_707_38_707_12">IF(AND(ISNUMBER(#REF!),OR(ISBLANK(#REF!),ISBLANK(#REF!),ISBLANK(#REF!),NOT(OR(#REF!="TSP",#REF!="PM10",#REF!="PM2.5",#REF!="PM1",#REF!="PM0.1")))),1,"")</definedName>
    <definedName name="SHARED_FORMULA_38_771_38_771_12">IF(AND(ISNUMBER(#REF!),OR(ISBLANK(#REF!),ISBLANK(#REF!),ISBLANK(#REF!),NOT(OR(#REF!="TSP",#REF!="PM10",#REF!="PM2.5",#REF!="PM1",#REF!="PM0.1")))),1,"")</definedName>
    <definedName name="SHARED_FORMULA_38_835_38_835_12">IF(AND(ISNUMBER(#REF!),OR(ISBLANK(#REF!),ISBLANK(#REF!),ISBLANK(#REF!),NOT(OR(#REF!="TSP",#REF!="PM10",#REF!="PM2.5",#REF!="PM1",#REF!="PM0.1")))),1,"")</definedName>
    <definedName name="SHARED_FORMULA_38_899_38_899_12">IF(AND(ISNUMBER(#REF!),OR(ISBLANK(#REF!),ISBLANK(#REF!),ISBLANK(#REF!),NOT(OR(#REF!="TSP",#REF!="PM10",#REF!="PM2.5",#REF!="PM1",#REF!="PM0.1")))),1,"")</definedName>
    <definedName name="SHARED_FORMULA_38_963_38_963_12">IF(AND(ISNUMBER(#REF!),OR(ISBLANK(#REF!),ISBLANK(#REF!),ISBLANK(#REF!),NOT(OR(#REF!="TSP",#REF!="PM10",#REF!="PM2.5",#REF!="PM1",#REF!="PM0.1")))),1,"")</definedName>
    <definedName name="SHARED_FORMULA_39_1008_39_1008_12">IF(OR(SUM(#REF!)=1,SUM(#REF!)=0),"",1)</definedName>
    <definedName name="SHARED_FORMULA_39_1040_39_1040_12">IF(OR(SUM(#REF!)=1,SUM(#REF!)=0),"",1)</definedName>
    <definedName name="SHARED_FORMULA_39_131_39_131_12">IF(OR(SUM(#REF!)=1,SUM(#REF!)=0),"",1)</definedName>
    <definedName name="SHARED_FORMULA_39_195_39_195_12">IF(OR(SUM(#REF!)=1,SUM(#REF!)=0),"",1)</definedName>
    <definedName name="SHARED_FORMULA_39_259_39_259_12">IF(OR(SUM(#REF!)=1,SUM(#REF!)=0),"",1)</definedName>
    <definedName name="SHARED_FORMULA_39_3_39_3_12">IF(OR(SUM(#REF!)=1,SUM(#REF!)=0),"",1)</definedName>
    <definedName name="SHARED_FORMULA_39_323_39_323_12">IF(OR(SUM(#REF!)=1,SUM(#REF!)=0),"",1)</definedName>
    <definedName name="SHARED_FORMULA_39_387_39_387_12">IF(OR(SUM(#REF!)=1,SUM(#REF!)=0),"",1)</definedName>
    <definedName name="SHARED_FORMULA_39_451_39_451_12">IF(OR(SUM(#REF!)=1,SUM(#REF!)=0),"",1)</definedName>
    <definedName name="SHARED_FORMULA_39_515_39_515_12">IF(OR(SUM(#REF!)=1,SUM(#REF!)=0),"",1)</definedName>
    <definedName name="SHARED_FORMULA_39_579_39_579_12">IF(OR(SUM(#REF!)=1,SUM(#REF!)=0),"",1)</definedName>
    <definedName name="SHARED_FORMULA_39_643_39_643_12">IF(OR(SUM(#REF!)=1,SUM(#REF!)=0),"",1)</definedName>
    <definedName name="SHARED_FORMULA_39_67_39_67_12">IF(OR(SUM(#REF!)=1,SUM(#REF!)=0),"",1)</definedName>
    <definedName name="SHARED_FORMULA_39_707_39_707_12">IF(OR(SUM(#REF!)=1,SUM(#REF!)=0),"",1)</definedName>
    <definedName name="SHARED_FORMULA_39_771_39_771_12">IF(OR(SUM(#REF!)=1,SUM(#REF!)=0),"",1)</definedName>
    <definedName name="SHARED_FORMULA_39_835_39_835_12">IF(OR(SUM(#REF!)=1,SUM(#REF!)=0),"",1)</definedName>
    <definedName name="SHARED_FORMULA_39_899_39_899_12">IF(OR(SUM(#REF!)=1,SUM(#REF!)=0),"",1)</definedName>
    <definedName name="SHARED_FORMULA_39_963_39_963_12">IF(OR(SUM(#REF!)=1,SUM(#REF!)=0),"",1)</definedName>
    <definedName name="SHARED_FORMULA_40_131_40_131_12">IF(AND(#REF!&gt;=-0.06,#REF!&lt;=0.06,MOD(#REF!*100,2)=0,OR(#REF!=0,#REF!=0.5,#REF!=1)),"",1)</definedName>
    <definedName name="SHARED_FORMULA_40_195_40_195_12">IF(AND(#REF!&gt;=-0.06,#REF!&lt;=0.06,MOD(#REF!*100,2)=0,OR(#REF!=0,#REF!=0.5,#REF!=1)),"",1)</definedName>
    <definedName name="SHARED_FORMULA_40_259_40_259_12">IF(AND(#REF!&gt;=-0.06,#REF!&lt;=0.06,MOD(#REF!*100,2)=0,OR(#REF!=0,#REF!=0.5,#REF!=1)),"",1)</definedName>
    <definedName name="SHARED_FORMULA_40_3_40_3_12">IF(AND(#REF!&gt;=-0.06,#REF!&lt;=0.06,MOD(#REF!*100,2)=0,OR(#REF!=0,#REF!=0.5,#REF!=1)),"",1)</definedName>
    <definedName name="SHARED_FORMULA_40_323_40_323_12">IF(AND(#REF!&gt;=-0.06,#REF!&lt;=0.06,MOD(#REF!*100,2)=0,OR(#REF!=0,#REF!=0.5,#REF!=1)),"",1)</definedName>
    <definedName name="SHARED_FORMULA_40_387_40_387_12">IF(AND(#REF!&gt;=-0.06,#REF!&lt;=0.06,MOD(#REF!*100,2)=0,OR(#REF!=0,#REF!=0.5,#REF!=1)),"",1)</definedName>
    <definedName name="SHARED_FORMULA_40_451_40_451_12">IF(AND(#REF!&gt;=-0.06,#REF!&lt;=0.06,MOD(#REF!*100,2)=0,OR(#REF!=0,#REF!=0.5,#REF!=1)),"",1)</definedName>
    <definedName name="SHARED_FORMULA_40_515_40_515_12">IF(AND(#REF!&gt;=-0.06,#REF!&lt;=0.06,MOD(#REF!*100,2)=0,OR(#REF!=0,#REF!=0.5,#REF!=1)),"",1)</definedName>
    <definedName name="SHARED_FORMULA_40_579_40_579_12">IF(AND(#REF!&gt;=-0.06,#REF!&lt;=0.06,MOD(#REF!*100,2)=0,OR(#REF!=0,#REF!=0.5,#REF!=1)),"",1)</definedName>
    <definedName name="SHARED_FORMULA_40_643_40_643_12">IF(AND(#REF!&gt;=-0.06,#REF!&lt;=0.06,MOD(#REF!*100,2)=0,OR(#REF!=0,#REF!=0.5,#REF!=1)),"",1)</definedName>
    <definedName name="SHARED_FORMULA_40_67_40_67_12">IF(AND(#REF!&gt;=-0.06,#REF!&lt;=0.06,MOD(#REF!*100,2)=0,OR(#REF!=0,#REF!=0.5,#REF!=1)),"",1)</definedName>
    <definedName name="SHARED_FORMULA_40_707_40_707_12">IF(AND(#REF!&gt;=-0.06,#REF!&lt;=0.06,MOD(#REF!*100,2)=0,OR(#REF!=0,#REF!=0.5,#REF!=1)),"",1)</definedName>
    <definedName name="SHARED_FORMULA_40_771_40_771_12">IF(AND(#REF!&gt;=-0.06,#REF!&lt;=0.06,MOD(#REF!*100,2)=0,OR(#REF!=0,#REF!=0.5,#REF!=1)),"",1)</definedName>
    <definedName name="SHARED_FORMULA_40_835_40_835_12">IF(AND(#REF!&gt;=-0.06,#REF!&lt;=0.06,MOD(#REF!*100,2)=0,OR(#REF!=0,#REF!=0.5,#REF!=1)),"",1)</definedName>
    <definedName name="SHARED_FORMULA_40_899_40_899_12">IF(AND(#REF!&gt;=-0.06,#REF!&lt;=0.06,MOD(#REF!*100,2)=0,OR(#REF!=0,#REF!=0.5,#REF!=1)),"",1)</definedName>
    <definedName name="SHARED_FORMULA_40_963_40_963_12">IF(AND(#REF!&gt;=-0.06,#REF!&lt;=0.06,MOD(#REF!*100,2)=0,OR(#REF!=0,#REF!=0.5,#REF!=1)),"",1)</definedName>
    <definedName name="SHARED_FORMULA_5_20_5_20_10">+IF(ISNUMBER(AVERAGE(#REF!,#REF!)),AVERAGE(#REF!,#REF!)/60,"N/A")</definedName>
    <definedName name="SHARED_FORMULA_5_20_5_20_11">+IF(ISNUMBER(AVERAGE(#REF!,#REF!)),AVERAGE(#REF!,#REF!)/60,"N/A")</definedName>
    <definedName name="SHARED_FORMULA_5_20_5_20_2">+IF(ISNUMBER(AVERAGE(#REF!,#REF!)),AVERAGE(#REF!,#REF!)/60,"N/A")</definedName>
    <definedName name="SHARED_FORMULA_5_20_5_20_3">+IF(ISNUMBER(AVERAGE(#REF!,#REF!)),AVERAGE(#REF!,#REF!)/60,"N/A")</definedName>
    <definedName name="SHARED_FORMULA_5_20_5_20_4">+IF(ISNUMBER(AVERAGE(#REF!,#REF!)),AVERAGE(#REF!,#REF!)/60,"N/A")</definedName>
    <definedName name="SHARED_FORMULA_5_20_5_20_5">+IF(ISNUMBER(AVERAGE(#REF!,#REF!)),AVERAGE(#REF!,#REF!)/60,"N/A")</definedName>
    <definedName name="SHARED_FORMULA_5_20_5_20_6">+IF(ISNUMBER(AVERAGE(#REF!,#REF!)),AVERAGE(#REF!,#REF!)/60,"N/A")</definedName>
    <definedName name="SHARED_FORMULA_5_20_5_20_7">+IF(ISNUMBER(AVERAGE(#REF!,#REF!)),AVERAGE(#REF!,#REF!)/60,"N/A")</definedName>
    <definedName name="SHARED_FORMULA_5_20_5_20_8">+IF(ISNUMBER(AVERAGE(#REF!,#REF!)),AVERAGE(#REF!,#REF!)/60,"N/A")</definedName>
    <definedName name="SHARED_FORMULA_5_20_5_20_9">+IF(ISNUMBER(AVERAGE(#REF!,#REF!)),AVERAGE(#REF!,#REF!)/60,"N/A")</definedName>
    <definedName name="SHARED_FORMULA_6_14_6_14_12">+1/14</definedName>
    <definedName name="SHARED_FORMULA_6_24_6_24_12">+1/14</definedName>
    <definedName name="SHARED_FORMULA_6_34_6_34_12">+1/14</definedName>
    <definedName name="SHARED_FORMULA_6_4_6_4_12">+1/14</definedName>
    <definedName name="SHARED_FORMULA_6_44_6_44_12">+1/14</definedName>
    <definedName name="SHARED_FORMULA_6_54_6_54_12">+1/14</definedName>
    <definedName name="SHARED_FORMULA_6_64_6_64_12">+1/14</definedName>
    <definedName name="SHARED_FORMULA_6_74_6_74_12">+1/14</definedName>
  </definedNames>
  <calcPr fullCalcOnLoad="1"/>
</workbook>
</file>

<file path=xl/comments1.xml><?xml version="1.0" encoding="utf-8"?>
<comments xmlns="http://schemas.openxmlformats.org/spreadsheetml/2006/main">
  <authors>
    <author>anti-v</author>
  </authors>
  <commentList>
    <comment ref="C14" authorId="0">
      <text>
        <r>
          <rPr>
            <b/>
            <sz val="12"/>
            <rFont val="Tahoma"/>
            <family val="2"/>
          </rPr>
          <t>Speed-corrected by the VKT-weighted average congestion delay</t>
        </r>
      </text>
    </comment>
    <comment ref="A28" authorId="0">
      <text>
        <r>
          <rPr>
            <b/>
            <sz val="12"/>
            <rFont val="Tahoma"/>
            <family val="2"/>
          </rPr>
          <t>Regional VKT information used to weight the congestion delay in urban areas</t>
        </r>
      </text>
    </comment>
  </commentList>
</comments>
</file>

<file path=xl/sharedStrings.xml><?xml version="1.0" encoding="utf-8"?>
<sst xmlns="http://schemas.openxmlformats.org/spreadsheetml/2006/main" count="1658" uniqueCount="118">
  <si>
    <t>National VKT (millions)</t>
  </si>
  <si>
    <t>Indicator TV001</t>
  </si>
  <si>
    <t>http://www.transport.govt.nz/ourwork/TMIF/Pages/TV001.aspx</t>
  </si>
  <si>
    <t>Fleet composition (VKT)</t>
  </si>
  <si>
    <t>VKT (millions)</t>
  </si>
  <si>
    <t>%</t>
  </si>
  <si>
    <t>Light passenger petrol travel</t>
  </si>
  <si>
    <t>Indicator TV034</t>
  </si>
  <si>
    <t>http://www.transport.govt.nz/ourwork/TMIF/Pages/TV034.aspx</t>
  </si>
  <si>
    <t>Light passenger diesel travel</t>
  </si>
  <si>
    <t>Light commercial petrol travel</t>
  </si>
  <si>
    <t>Light commercial diesel travel</t>
  </si>
  <si>
    <t>Motorcycle travel</t>
  </si>
  <si>
    <t>Truck petrol travel</t>
  </si>
  <si>
    <t>Truck diesel travel</t>
  </si>
  <si>
    <t>Bus petrol travel</t>
  </si>
  <si>
    <t>Bus diesel travel</t>
  </si>
  <si>
    <t>Electric bus travel</t>
  </si>
  <si>
    <t>Speed profile</t>
  </si>
  <si>
    <t>Speed km/hr</t>
  </si>
  <si>
    <t>Congested Speed (Km/Hr)</t>
  </si>
  <si>
    <t>Car open speed</t>
  </si>
  <si>
    <t>Indicator SS008</t>
  </si>
  <si>
    <t>http://www.transport.govt.nz/research/roadsafetysurveys/speedsurveys/2012speedsurveyresultscarspeeds/</t>
  </si>
  <si>
    <t>Car urban speed</t>
  </si>
  <si>
    <t>Heavy vehicles open speed</t>
  </si>
  <si>
    <t>http://www.transport.govt.nz/research/roadsafetysurveys/speedsurveys/2012speedsurveyresultsheavyvehiclespeeds/</t>
  </si>
  <si>
    <t>Heavy vehicles urban speed</t>
  </si>
  <si>
    <t>Congested speed decrease</t>
  </si>
  <si>
    <t>March (min/Km)</t>
  </si>
  <si>
    <t>Urban VKT in region</t>
  </si>
  <si>
    <t>November (min/Km)</t>
  </si>
  <si>
    <t>Average delay (Hr/Km)</t>
  </si>
  <si>
    <t>Indicator NR002</t>
  </si>
  <si>
    <t>http://www.transport.govt.nz/ourwork/tmif/networkreliability/nr002/</t>
  </si>
  <si>
    <t>Auckland All Day</t>
  </si>
  <si>
    <t>Tauranga All Day</t>
  </si>
  <si>
    <t>Wellington All Day</t>
  </si>
  <si>
    <t>Christchurch All Day</t>
  </si>
  <si>
    <t>Hamilton All Day</t>
  </si>
  <si>
    <t>Urban Areas Average</t>
  </si>
  <si>
    <t>Regional VKT</t>
  </si>
  <si>
    <t>Raw VKT (millions)</t>
  </si>
  <si>
    <t>Local Road VKT (millions)</t>
  </si>
  <si>
    <t>Northland Region</t>
  </si>
  <si>
    <t>Auckland Region</t>
  </si>
  <si>
    <t>Waikato Region</t>
  </si>
  <si>
    <t>Bay of Plenty Region</t>
  </si>
  <si>
    <t>Gisborne Region</t>
  </si>
  <si>
    <t>Hawkes Bay Region</t>
  </si>
  <si>
    <t>Taranaki Region</t>
  </si>
  <si>
    <t>Manawatu-Wanganui Region</t>
  </si>
  <si>
    <t>Wellington Region</t>
  </si>
  <si>
    <t>Tasman-Marlborough Region</t>
  </si>
  <si>
    <t>Canterbury Region</t>
  </si>
  <si>
    <t>West Coast Region</t>
  </si>
  <si>
    <t>Otago Region</t>
  </si>
  <si>
    <t>Southland Region</t>
  </si>
  <si>
    <t>Local Road</t>
  </si>
  <si>
    <t>Speed survey</t>
  </si>
  <si>
    <t>Raw VKT</t>
  </si>
  <si>
    <t>Local Road VKT</t>
  </si>
  <si>
    <t>Required Inputs</t>
  </si>
  <si>
    <t xml:space="preserve">Optional Inputs                  Optional Inputs                  Optional Inputs                  Optional Inputs                  Optional Inputs                  Optional Inputs                  Optional Inputs                  Optional Inputs                  Optional Inputs                  Optional Inputs                  Optional Inputs                  Optional Inputs                  Optional Inputs                  Optional Inputs                  Optional Inputs                  </t>
  </si>
  <si>
    <t>Total runs:</t>
  </si>
  <si>
    <t>Run number</t>
  </si>
  <si>
    <t>year</t>
  </si>
  <si>
    <t>Speed Car</t>
  </si>
  <si>
    <t>speed LCV</t>
  </si>
  <si>
    <t>Speed HCV</t>
  </si>
  <si>
    <t>B&amp;T PM size</t>
  </si>
  <si>
    <t xml:space="preserve">Light Duty Vehicles &lt;3.5t </t>
  </si>
  <si>
    <t>Diesel HCV &gt;3.5t</t>
  </si>
  <si>
    <t>avg trip length</t>
  </si>
  <si>
    <t>amb  temp</t>
  </si>
  <si>
    <t>petrol type</t>
  </si>
  <si>
    <t>diesel type</t>
  </si>
  <si>
    <t>cold start?</t>
  </si>
  <si>
    <t>degradation?</t>
  </si>
  <si>
    <t>% cats old car</t>
  </si>
  <si>
    <t>% cats new</t>
  </si>
  <si>
    <t>% grade</t>
  </si>
  <si>
    <t>% load</t>
  </si>
  <si>
    <t>number of wheels</t>
  </si>
  <si>
    <t>Error Checking</t>
  </si>
  <si>
    <t>Errors:</t>
  </si>
  <si>
    <t>% car petrol</t>
  </si>
  <si>
    <t>% car diesel</t>
  </si>
  <si>
    <t>% car hybrid</t>
  </si>
  <si>
    <t>% LCV petrol</t>
  </si>
  <si>
    <t>%LCV diesel</t>
  </si>
  <si>
    <t>%LCV hybrid</t>
  </si>
  <si>
    <t xml:space="preserve">% buses </t>
  </si>
  <si>
    <t>% HCV 3.5-7.5 t</t>
  </si>
  <si>
    <t>% HCV 7.5-12t</t>
  </si>
  <si>
    <t>% HCV 12-15t</t>
  </si>
  <si>
    <t>% HCV 15-20t</t>
  </si>
  <si>
    <t>% HCV 20-25t</t>
  </si>
  <si>
    <t>% HCV 25-30t</t>
  </si>
  <si>
    <t>% HCV &gt;30t</t>
  </si>
  <si>
    <t>km</t>
  </si>
  <si>
    <t>°C</t>
  </si>
  <si>
    <t>0 to 6</t>
  </si>
  <si>
    <t>0 to 5</t>
  </si>
  <si>
    <t>yes/no</t>
  </si>
  <si>
    <t>0-100%</t>
  </si>
  <si>
    <t>-6 to 6%</t>
  </si>
  <si>
    <t>HCV 3.5-7.5 t</t>
  </si>
  <si>
    <t>HCV 7.5-12t</t>
  </si>
  <si>
    <t>HCV 12-15t</t>
  </si>
  <si>
    <t>HCV 15-20t</t>
  </si>
  <si>
    <t>HCV 20-25t</t>
  </si>
  <si>
    <t>HCV 25-30t</t>
  </si>
  <si>
    <t>HCV &gt;30 t</t>
  </si>
  <si>
    <t>buses</t>
  </si>
  <si>
    <t>Check required</t>
  </si>
  <si>
    <t>Check fleet</t>
  </si>
  <si>
    <t>Check grade, load</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</si>
</sst>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47">
    <font>
      <sz val="10"/>
      <name val="Arial"/>
      <family val="2"/>
    </font>
    <font>
      <sz val="10"/>
      <color indexed="12"/>
      <name val="Arial"/>
      <family val="2"/>
    </font>
    <font>
      <b/>
      <sz val="10"/>
      <name val="Arial"/>
      <family val="2"/>
    </font>
    <font>
      <b/>
      <sz val="11"/>
      <name val="Arial"/>
      <family val="2"/>
    </font>
    <font>
      <b/>
      <sz val="11"/>
      <color indexed="8"/>
      <name val="Arial"/>
      <family val="2"/>
    </font>
    <font>
      <sz val="11"/>
      <name val="Arial"/>
      <family val="2"/>
    </font>
    <font>
      <sz val="6.8"/>
      <name val="Times New Roman"/>
      <family val="1"/>
    </font>
    <font>
      <b/>
      <sz val="12"/>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42"/>
      <name val="Calibri"/>
      <family val="2"/>
    </font>
    <font>
      <sz val="11"/>
      <color indexed="10"/>
      <name val="Calibri"/>
      <family val="2"/>
    </font>
    <font>
      <i/>
      <sz val="11"/>
      <color indexed="23"/>
      <name val="Calibri"/>
      <family val="2"/>
    </font>
    <font>
      <b/>
      <sz val="11"/>
      <color indexed="8"/>
      <name val="Calibri"/>
      <family val="2"/>
    </font>
    <font>
      <sz val="11"/>
      <color indexed="42"/>
      <name val="Calibri"/>
      <family val="2"/>
    </font>
    <font>
      <sz val="11"/>
      <color indexed="8"/>
      <name val="Calibri"/>
      <family val="2"/>
    </font>
    <font>
      <sz val="14"/>
      <color indexed="8"/>
      <name val="Times New Roman"/>
      <family val="1"/>
    </font>
    <font>
      <b/>
      <sz val="14"/>
      <color indexed="8"/>
      <name val="Times New Roman"/>
      <family val="1"/>
    </font>
    <font>
      <sz val="16"/>
      <color indexed="8"/>
      <name val="Calibri"/>
      <family val="2"/>
    </font>
    <font>
      <b/>
      <sz val="16"/>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indexed="40"/>
        <bgColor indexed="64"/>
      </patternFill>
    </fill>
    <fill>
      <patternFill patternType="solid">
        <fgColor indexed="22"/>
        <bgColor indexed="64"/>
      </patternFill>
    </fill>
    <fill>
      <patternFill patternType="solid">
        <fgColor indexed="3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thin">
        <color indexed="8"/>
      </top>
      <bottom style="medium">
        <color indexed="8"/>
      </bottom>
    </border>
    <border>
      <left style="medium">
        <color indexed="8"/>
      </left>
      <right>
        <color indexed="63"/>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color indexed="63"/>
      </right>
      <top>
        <color indexed="63"/>
      </top>
      <bottom>
        <color indexed="63"/>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4">
    <xf numFmtId="0" fontId="0" fillId="0" borderId="0" xfId="0" applyAlignment="1">
      <alignment/>
    </xf>
    <xf numFmtId="0" fontId="1" fillId="0" borderId="0" xfId="0" applyFont="1" applyAlignment="1">
      <alignment/>
    </xf>
    <xf numFmtId="0" fontId="0" fillId="33" borderId="0" xfId="0" applyFill="1" applyAlignment="1">
      <alignment/>
    </xf>
    <xf numFmtId="10" fontId="0" fillId="0" borderId="0" xfId="0" applyNumberFormat="1" applyAlignment="1">
      <alignment/>
    </xf>
    <xf numFmtId="1" fontId="0" fillId="33" borderId="0" xfId="0" applyNumberFormat="1" applyFill="1" applyAlignment="1">
      <alignment/>
    </xf>
    <xf numFmtId="1" fontId="0" fillId="0" borderId="0" xfId="0" applyNumberFormat="1" applyAlignment="1">
      <alignment/>
    </xf>
    <xf numFmtId="164" fontId="0" fillId="0" borderId="0" xfId="0" applyNumberFormat="1" applyAlignment="1">
      <alignment/>
    </xf>
    <xf numFmtId="0" fontId="0" fillId="0" borderId="0" xfId="0" applyFont="1" applyAlignment="1">
      <alignment/>
    </xf>
    <xf numFmtId="0" fontId="0" fillId="0" borderId="0" xfId="0" applyFill="1" applyAlignment="1">
      <alignment/>
    </xf>
    <xf numFmtId="49" fontId="0" fillId="0" borderId="0" xfId="0" applyNumberFormat="1" applyFill="1" applyAlignment="1">
      <alignment/>
    </xf>
    <xf numFmtId="49" fontId="0" fillId="33" borderId="0" xfId="0" applyNumberFormat="1" applyFill="1" applyAlignment="1">
      <alignment/>
    </xf>
    <xf numFmtId="0" fontId="2" fillId="34" borderId="10" xfId="0" applyFont="1" applyFill="1" applyBorder="1" applyAlignment="1">
      <alignment/>
    </xf>
    <xf numFmtId="0" fontId="2" fillId="34" borderId="11" xfId="0" applyFont="1" applyFill="1" applyBorder="1" applyAlignment="1">
      <alignment horizontal="center"/>
    </xf>
    <xf numFmtId="0" fontId="2" fillId="0" borderId="0" xfId="0" applyFont="1" applyFill="1" applyBorder="1" applyAlignment="1">
      <alignment horizontal="center"/>
    </xf>
    <xf numFmtId="0" fontId="0" fillId="0" borderId="0" xfId="0" applyFont="1" applyAlignment="1">
      <alignment horizontal="right"/>
    </xf>
    <xf numFmtId="0" fontId="4" fillId="35" borderId="12" xfId="0" applyFont="1" applyFill="1" applyBorder="1" applyAlignment="1" applyProtection="1">
      <alignment vertical="center"/>
      <protection/>
    </xf>
    <xf numFmtId="0" fontId="4" fillId="35" borderId="12" xfId="0" applyFont="1" applyFill="1" applyBorder="1" applyAlignment="1" applyProtection="1">
      <alignment horizontal="center" vertical="center"/>
      <protection/>
    </xf>
    <xf numFmtId="9" fontId="4" fillId="35" borderId="12" xfId="0" applyNumberFormat="1" applyFont="1" applyFill="1" applyBorder="1" applyAlignment="1" applyProtection="1">
      <alignment vertical="center"/>
      <protection/>
    </xf>
    <xf numFmtId="0" fontId="2" fillId="0" borderId="0" xfId="0" applyFont="1" applyAlignment="1">
      <alignment/>
    </xf>
    <xf numFmtId="10" fontId="2" fillId="36" borderId="13" xfId="0" applyNumberFormat="1" applyFont="1" applyFill="1" applyBorder="1" applyAlignment="1" applyProtection="1">
      <alignment vertical="center"/>
      <protection/>
    </xf>
    <xf numFmtId="10" fontId="2" fillId="36" borderId="14" xfId="0" applyNumberFormat="1" applyFont="1" applyFill="1" applyBorder="1" applyAlignment="1" applyProtection="1">
      <alignment vertical="center"/>
      <protection/>
    </xf>
    <xf numFmtId="10" fontId="2" fillId="36" borderId="15" xfId="0" applyNumberFormat="1" applyFont="1" applyFill="1" applyBorder="1" applyAlignment="1" applyProtection="1">
      <alignment vertical="center"/>
      <protection/>
    </xf>
    <xf numFmtId="0" fontId="5" fillId="35" borderId="13" xfId="0" applyFont="1" applyFill="1" applyBorder="1" applyAlignment="1" applyProtection="1">
      <alignment horizontal="center" vertical="center" wrapText="1"/>
      <protection/>
    </xf>
    <xf numFmtId="0" fontId="0" fillId="35" borderId="13" xfId="0" applyFont="1" applyFill="1" applyBorder="1" applyAlignment="1" applyProtection="1">
      <alignment horizontal="center" vertical="center" wrapText="1"/>
      <protection/>
    </xf>
    <xf numFmtId="0" fontId="0" fillId="35" borderId="16" xfId="0" applyFont="1" applyFill="1" applyBorder="1" applyAlignment="1" applyProtection="1">
      <alignment horizontal="center" vertical="center" wrapText="1"/>
      <protection/>
    </xf>
    <xf numFmtId="9" fontId="0" fillId="35" borderId="17" xfId="0" applyNumberFormat="1" applyFont="1" applyFill="1" applyBorder="1" applyAlignment="1" applyProtection="1">
      <alignment horizontal="center" vertical="center" wrapText="1"/>
      <protection/>
    </xf>
    <xf numFmtId="9" fontId="0" fillId="35" borderId="16" xfId="0" applyNumberFormat="1" applyFont="1" applyFill="1" applyBorder="1" applyAlignment="1" applyProtection="1">
      <alignment horizontal="center" vertical="center" wrapText="1"/>
      <protection/>
    </xf>
    <xf numFmtId="0" fontId="2" fillId="35" borderId="13" xfId="0" applyNumberFormat="1" applyFont="1" applyFill="1" applyBorder="1" applyAlignment="1" applyProtection="1">
      <alignment vertical="center"/>
      <protection/>
    </xf>
    <xf numFmtId="0" fontId="2" fillId="35" borderId="14" xfId="0" applyNumberFormat="1" applyFont="1" applyFill="1" applyBorder="1" applyAlignment="1" applyProtection="1">
      <alignment vertical="center"/>
      <protection/>
    </xf>
    <xf numFmtId="0" fontId="2" fillId="35" borderId="15" xfId="0" applyNumberFormat="1" applyFont="1" applyFill="1" applyBorder="1" applyAlignment="1" applyProtection="1">
      <alignment vertical="center"/>
      <protection/>
    </xf>
    <xf numFmtId="0" fontId="2" fillId="35" borderId="16" xfId="0" applyNumberFormat="1" applyFont="1" applyFill="1" applyBorder="1" applyAlignment="1" applyProtection="1">
      <alignment vertical="center"/>
      <protection/>
    </xf>
    <xf numFmtId="0" fontId="2" fillId="35" borderId="0" xfId="0" applyNumberFormat="1" applyFont="1" applyFill="1" applyBorder="1" applyAlignment="1" applyProtection="1">
      <alignment vertical="center"/>
      <protection/>
    </xf>
    <xf numFmtId="1" fontId="6" fillId="0" borderId="0" xfId="0" applyNumberFormat="1" applyFont="1" applyAlignment="1">
      <alignment/>
    </xf>
    <xf numFmtId="0" fontId="0" fillId="0" borderId="0" xfId="0" applyFont="1" applyAlignment="1" applyProtection="1">
      <alignment/>
      <protection locked="0"/>
    </xf>
    <xf numFmtId="0" fontId="0" fillId="0" borderId="0" xfId="0" applyNumberFormat="1" applyAlignment="1">
      <alignment/>
    </xf>
    <xf numFmtId="9" fontId="0" fillId="0" borderId="0" xfId="0" applyNumberFormat="1" applyFont="1" applyAlignment="1" applyProtection="1">
      <alignment/>
      <protection locked="0"/>
    </xf>
    <xf numFmtId="0" fontId="2" fillId="33" borderId="0" xfId="0" applyFont="1" applyFill="1" applyAlignment="1">
      <alignment/>
    </xf>
    <xf numFmtId="0" fontId="4" fillId="35" borderId="18"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2" fillId="34" borderId="20" xfId="0" applyFont="1" applyFill="1" applyBorder="1" applyAlignment="1">
      <alignment horizontal="center"/>
    </xf>
    <xf numFmtId="0" fontId="2" fillId="37" borderId="21" xfId="0" applyFont="1" applyFill="1" applyBorder="1" applyAlignment="1">
      <alignment horizontal="center"/>
    </xf>
    <xf numFmtId="0" fontId="3" fillId="38" borderId="21" xfId="0" applyFont="1" applyFill="1" applyBorder="1" applyAlignment="1" applyProtection="1">
      <alignment horizontal="center" vertical="center" wrapText="1"/>
      <protection/>
    </xf>
    <xf numFmtId="10" fontId="2" fillId="36" borderId="22" xfId="0" applyNumberFormat="1" applyFont="1" applyFill="1" applyBorder="1" applyAlignment="1" applyProtection="1">
      <alignment horizontal="center" vertical="center"/>
      <protection/>
    </xf>
    <xf numFmtId="10" fontId="2" fillId="36" borderId="23" xfId="0" applyNumberFormat="1" applyFont="1" applyFill="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FF"/>
      <rgbColor rgb="00FF0000"/>
      <rgbColor rgb="0000FF00"/>
      <rgbColor rgb="000000FF"/>
      <rgbColor rgb="00FFFF00"/>
      <rgbColor rgb="00FF00FF"/>
      <rgbColor rgb="0000FFFF"/>
      <rgbColor rgb="00800000"/>
      <rgbColor rgb="00008000"/>
      <rgbColor rgb="00000080"/>
      <rgbColor rgb="00808000"/>
      <rgbColor rgb="00800080"/>
      <rgbColor rgb="00008080"/>
      <rgbColor rgb="00C4BD97"/>
      <rgbColor rgb="00808080"/>
      <rgbColor rgb="009999FF"/>
      <rgbColor rgb="00993366"/>
      <rgbColor rgb="00FFFFCC"/>
      <rgbColor rgb="00CCFFFF"/>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D9D9D9"/>
      <rgbColor rgb="00FFFF99"/>
      <rgbColor rgb="00A6CAF0"/>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47625</xdr:colOff>
      <xdr:row>1</xdr:row>
      <xdr:rowOff>142875</xdr:rowOff>
    </xdr:from>
    <xdr:to>
      <xdr:col>2</xdr:col>
      <xdr:colOff>0</xdr:colOff>
      <xdr:row>11</xdr:row>
      <xdr:rowOff>57150</xdr:rowOff>
    </xdr:to>
    <xdr:sp fLocksText="0">
      <xdr:nvSpPr>
        <xdr:cNvPr id="1" name="Text Box 1"/>
        <xdr:cNvSpPr txBox="1">
          <a:spLocks noChangeArrowheads="1"/>
        </xdr:cNvSpPr>
      </xdr:nvSpPr>
      <xdr:spPr>
        <a:xfrm>
          <a:off x="1762125" y="304800"/>
          <a:ext cx="1771650" cy="1533525"/>
        </a:xfrm>
        <a:prstGeom prst="rect">
          <a:avLst/>
        </a:prstGeom>
        <a:solidFill>
          <a:srgbClr val="E6E6FF"/>
        </a:solidFill>
        <a:ln w="9525" cmpd="sng">
          <a:noFill/>
        </a:ln>
      </xdr:spPr>
      <xdr:txBody>
        <a:bodyPr vertOverflow="clip" wrap="square" lIns="0" tIns="0" rIns="0" bIns="0"/>
        <a:p>
          <a:pPr algn="l">
            <a:defRPr/>
          </a:pPr>
          <a:r>
            <a:rPr lang="en-US" cap="none" sz="1400" b="0" i="0" u="none" baseline="0">
              <a:solidFill>
                <a:srgbClr val="000000"/>
              </a:solidFill>
              <a:latin typeface="Times New Roman"/>
              <a:ea typeface="Times New Roman"/>
              <a:cs typeface="Times New Roman"/>
            </a:rPr>
            <a:t>The shaded cells correspond to the </a:t>
          </a:r>
          <a:r>
            <a:rPr lang="en-US" cap="none" sz="1400" b="1" i="0" u="none" baseline="0">
              <a:solidFill>
                <a:srgbClr val="000000"/>
              </a:solidFill>
              <a:latin typeface="Times New Roman"/>
              <a:ea typeface="Times New Roman"/>
              <a:cs typeface="Times New Roman"/>
            </a:rPr>
            <a:t>user inputs</a:t>
          </a:r>
          <a:r>
            <a:rPr lang="en-US" cap="none" sz="1400" b="0" i="0" u="none" baseline="0">
              <a:solidFill>
                <a:srgbClr val="000000"/>
              </a:solidFill>
              <a:latin typeface="Times New Roman"/>
              <a:ea typeface="Times New Roman"/>
              <a:cs typeface="Times New Roman"/>
            </a:rPr>
            <a:t> that drive the calculations on the spreadsheet.</a:t>
          </a:r>
        </a:p>
      </xdr:txBody>
    </xdr:sp>
    <xdr:clientData/>
  </xdr:twoCellAnchor>
  <xdr:twoCellAnchor editAs="absolute">
    <xdr:from>
      <xdr:col>4</xdr:col>
      <xdr:colOff>333375</xdr:colOff>
      <xdr:row>16</xdr:row>
      <xdr:rowOff>104775</xdr:rowOff>
    </xdr:from>
    <xdr:to>
      <xdr:col>5</xdr:col>
      <xdr:colOff>95250</xdr:colOff>
      <xdr:row>24</xdr:row>
      <xdr:rowOff>114300</xdr:rowOff>
    </xdr:to>
    <xdr:sp>
      <xdr:nvSpPr>
        <xdr:cNvPr id="2" name="Line 3"/>
        <xdr:cNvSpPr>
          <a:spLocks/>
        </xdr:cNvSpPr>
      </xdr:nvSpPr>
      <xdr:spPr>
        <a:xfrm>
          <a:off x="6581775" y="2695575"/>
          <a:ext cx="952500" cy="1304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49</xdr:row>
      <xdr:rowOff>123825</xdr:rowOff>
    </xdr:from>
    <xdr:to>
      <xdr:col>5</xdr:col>
      <xdr:colOff>295275</xdr:colOff>
      <xdr:row>82</xdr:row>
      <xdr:rowOff>114300</xdr:rowOff>
    </xdr:to>
    <xdr:grpSp>
      <xdr:nvGrpSpPr>
        <xdr:cNvPr id="3" name="Group 7"/>
        <xdr:cNvGrpSpPr>
          <a:grpSpLocks/>
        </xdr:cNvGrpSpPr>
      </xdr:nvGrpSpPr>
      <xdr:grpSpPr>
        <a:xfrm>
          <a:off x="590550" y="8058150"/>
          <a:ext cx="7143750" cy="5334000"/>
          <a:chOff x="587375" y="8058150"/>
          <a:chExt cx="7146925" cy="5335735"/>
        </a:xfrm>
        <a:solidFill>
          <a:srgbClr val="FFFFFF"/>
        </a:solidFill>
      </xdr:grpSpPr>
      <xdr:pic>
        <xdr:nvPicPr>
          <xdr:cNvPr id="4" name="Picture 5"/>
          <xdr:cNvPicPr preferRelativeResize="1">
            <a:picLocks noChangeAspect="1"/>
          </xdr:cNvPicPr>
        </xdr:nvPicPr>
        <xdr:blipFill>
          <a:blip r:embed="rId1"/>
          <a:stretch>
            <a:fillRect/>
          </a:stretch>
        </xdr:blipFill>
        <xdr:spPr>
          <a:xfrm>
            <a:off x="587375" y="9829614"/>
            <a:ext cx="7137991" cy="3564271"/>
          </a:xfrm>
          <a:prstGeom prst="rect">
            <a:avLst/>
          </a:prstGeom>
          <a:noFill/>
          <a:ln w="9525" cmpd="sng">
            <a:noFill/>
          </a:ln>
        </xdr:spPr>
      </xdr:pic>
      <xdr:sp>
        <xdr:nvSpPr>
          <xdr:cNvPr id="5" name="TextBox 6"/>
          <xdr:cNvSpPr txBox="1">
            <a:spLocks noChangeArrowheads="1"/>
          </xdr:cNvSpPr>
        </xdr:nvSpPr>
        <xdr:spPr>
          <a:xfrm>
            <a:off x="590948" y="8058150"/>
            <a:ext cx="7143352" cy="1800811"/>
          </a:xfrm>
          <a:prstGeom prst="rect">
            <a:avLst/>
          </a:prstGeom>
          <a:solidFill>
            <a:srgbClr val="DDD9C3"/>
          </a:solidFill>
          <a:ln w="9525" cmpd="sng">
            <a:noFill/>
          </a:ln>
        </xdr:spPr>
        <xdr:txBody>
          <a:bodyPr vertOverflow="clip" wrap="square"/>
          <a:p>
            <a:pPr algn="l">
              <a:defRPr/>
            </a:pPr>
            <a:r>
              <a:rPr lang="en-US" cap="none" sz="1600" b="0" i="0" u="none" baseline="0">
                <a:solidFill>
                  <a:srgbClr val="000000"/>
                </a:solidFill>
                <a:latin typeface="Calibri"/>
                <a:ea typeface="Calibri"/>
                <a:cs typeface="Calibri"/>
              </a:rPr>
              <a:t>This spreadsheet is able to automatically generate a </a:t>
            </a:r>
            <a:r>
              <a:rPr lang="en-US" cap="none" sz="1600" b="1" i="0" u="none" baseline="0">
                <a:solidFill>
                  <a:srgbClr val="000000"/>
                </a:solidFill>
                <a:latin typeface="Calibri"/>
                <a:ea typeface="Calibri"/>
                <a:cs typeface="Calibri"/>
              </a:rPr>
              <a:t>VEPM Bulk Input</a:t>
            </a:r>
            <a:r>
              <a:rPr lang="en-US" cap="none" sz="1600" b="0" i="0" u="none" baseline="0">
                <a:solidFill>
                  <a:srgbClr val="000000"/>
                </a:solidFill>
                <a:latin typeface="Calibri"/>
                <a:ea typeface="Calibri"/>
                <a:cs typeface="Calibri"/>
              </a:rPr>
              <a:t> sheet that can be then directly used in VEPM to generate the emission factors for the different fleet components.
</a:t>
            </a:r>
            <a:r>
              <a:rPr lang="en-US" cap="none" sz="1600" b="0" i="0" u="none" baseline="0">
                <a:solidFill>
                  <a:srgbClr val="000000"/>
                </a:solidFill>
                <a:latin typeface="Calibri"/>
                <a:ea typeface="Calibri"/>
                <a:cs typeface="Calibri"/>
              </a:rPr>
              <a:t>This sheet is generated by taking the speed information from the speed survey and the congestion information from the network reliability indicator to generate different speeds for the light and heavy duty fleet in urban areas and on open roads.</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ansport.govt.nz/ourwork/TMIF/Pages/TV001.aspx" TargetMode="External" /><Relationship Id="rId2" Type="http://schemas.openxmlformats.org/officeDocument/2006/relationships/hyperlink" Target="http://www.transport.govt.nz/ourwork/TMIF/Pages/TV034.aspx" TargetMode="External" /><Relationship Id="rId3" Type="http://schemas.openxmlformats.org/officeDocument/2006/relationships/hyperlink" Target="http://www.transport.govt.nz/ourwork/TMIF/Pages/TV034.aspx" TargetMode="External" /><Relationship Id="rId4" Type="http://schemas.openxmlformats.org/officeDocument/2006/relationships/hyperlink" Target="http://www.transport.govt.nz/ourwork/TMIF/Pages/TV034.aspx" TargetMode="External" /><Relationship Id="rId5" Type="http://schemas.openxmlformats.org/officeDocument/2006/relationships/hyperlink" Target="http://www.transport.govt.nz/ourwork/TMIF/Pages/TV034.aspx" TargetMode="External" /><Relationship Id="rId6" Type="http://schemas.openxmlformats.org/officeDocument/2006/relationships/hyperlink" Target="http://www.transport.govt.nz/ourwork/TMIF/Pages/TV034.aspx" TargetMode="External" /><Relationship Id="rId7" Type="http://schemas.openxmlformats.org/officeDocument/2006/relationships/hyperlink" Target="http://www.transport.govt.nz/ourwork/TMIF/Pages/TV034.aspx" TargetMode="External" /><Relationship Id="rId8" Type="http://schemas.openxmlformats.org/officeDocument/2006/relationships/hyperlink" Target="http://www.transport.govt.nz/ourwork/TMIF/Pages/TV034.aspx" TargetMode="External" /><Relationship Id="rId9" Type="http://schemas.openxmlformats.org/officeDocument/2006/relationships/hyperlink" Target="http://www.transport.govt.nz/ourwork/TMIF/Pages/TV034.aspx" TargetMode="External" /><Relationship Id="rId10" Type="http://schemas.openxmlformats.org/officeDocument/2006/relationships/hyperlink" Target="http://www.transport.govt.nz/ourwork/TMIF/Pages/TV034.aspx" TargetMode="External" /><Relationship Id="rId11" Type="http://schemas.openxmlformats.org/officeDocument/2006/relationships/hyperlink" Target="http://www.transport.govt.nz/ourwork/TMIF/Pages/TV034.aspx" TargetMode="External" /><Relationship Id="rId12" Type="http://schemas.openxmlformats.org/officeDocument/2006/relationships/hyperlink" Target="http://www.transport.govt.nz/research/roadsafetysurveys/speedsurveys/2012speedsurveyresultscarspeeds/" TargetMode="External" /><Relationship Id="rId13" Type="http://schemas.openxmlformats.org/officeDocument/2006/relationships/hyperlink" Target="http://www.transport.govt.nz/research/roadsafetysurveys/speedsurveys/2012speedsurveyresultscarspeeds/" TargetMode="External" /><Relationship Id="rId14" Type="http://schemas.openxmlformats.org/officeDocument/2006/relationships/hyperlink" Target="http://www.transport.govt.nz/research/roadsafetysurveys/speedsurveys/2012speedsurveyresultsheavyvehiclespeeds/" TargetMode="External" /><Relationship Id="rId15" Type="http://schemas.openxmlformats.org/officeDocument/2006/relationships/hyperlink" Target="http://www.transport.govt.nz/research/roadsafetysurveys/speedsurveys/2012speedsurveyresultsheavyvehiclespeeds/" TargetMode="External" /><Relationship Id="rId16" Type="http://schemas.openxmlformats.org/officeDocument/2006/relationships/hyperlink" Target="http://www.transport.govt.nz/ourwork/tmif/networkreliability/nr002/" TargetMode="External" /><Relationship Id="rId17" Type="http://schemas.openxmlformats.org/officeDocument/2006/relationships/hyperlink" Target="http://www.transport.govt.nz/ourwork/tmif/networkreliability/nr002/" TargetMode="External" /><Relationship Id="rId18" Type="http://schemas.openxmlformats.org/officeDocument/2006/relationships/hyperlink" Target="http://www.transport.govt.nz/ourwork/tmif/networkreliability/nr002/" TargetMode="External" /><Relationship Id="rId19" Type="http://schemas.openxmlformats.org/officeDocument/2006/relationships/hyperlink" Target="http://www.transport.govt.nz/ourwork/tmif/networkreliability/nr002/" TargetMode="External" /><Relationship Id="rId20" Type="http://schemas.openxmlformats.org/officeDocument/2006/relationships/hyperlink" Target="http://www.transport.govt.nz/ourwork/tmif/networkreliability/nr002/" TargetMode="External" /><Relationship Id="rId21" Type="http://schemas.openxmlformats.org/officeDocument/2006/relationships/hyperlink" Target="http://www.transport.govt.nz/ourwork/tmif/networkreliability/nr002/" TargetMode="External" /><Relationship Id="rId22" Type="http://schemas.openxmlformats.org/officeDocument/2006/relationships/hyperlink" Target="http://www.transport.govt.nz/ourwork/TMIF/Pages/TV001.aspx" TargetMode="External" /><Relationship Id="rId23" Type="http://schemas.openxmlformats.org/officeDocument/2006/relationships/hyperlink" Target="http://www.transport.govt.nz/ourwork/TMIF/Pages/TV001.aspx" TargetMode="External" /><Relationship Id="rId24" Type="http://schemas.openxmlformats.org/officeDocument/2006/relationships/hyperlink" Target="http://www.transport.govt.nz/ourwork/TMIF/Pages/TV001.aspx" TargetMode="External" /><Relationship Id="rId25" Type="http://schemas.openxmlformats.org/officeDocument/2006/relationships/hyperlink" Target="http://www.transport.govt.nz/ourwork/TMIF/Pages/TV001.aspx" TargetMode="External" /><Relationship Id="rId26" Type="http://schemas.openxmlformats.org/officeDocument/2006/relationships/hyperlink" Target="http://www.transport.govt.nz/ourwork/TMIF/Pages/TV001.aspx" TargetMode="External" /><Relationship Id="rId27" Type="http://schemas.openxmlformats.org/officeDocument/2006/relationships/hyperlink" Target="http://www.transport.govt.nz/ourwork/TMIF/Pages/TV001.aspx" TargetMode="External" /><Relationship Id="rId28" Type="http://schemas.openxmlformats.org/officeDocument/2006/relationships/hyperlink" Target="http://www.transport.govt.nz/ourwork/TMIF/Pages/TV001.aspx" TargetMode="External" /><Relationship Id="rId29" Type="http://schemas.openxmlformats.org/officeDocument/2006/relationships/hyperlink" Target="http://www.transport.govt.nz/ourwork/TMIF/Pages/TV001.aspx" TargetMode="External" /><Relationship Id="rId30" Type="http://schemas.openxmlformats.org/officeDocument/2006/relationships/hyperlink" Target="http://www.transport.govt.nz/ourwork/TMIF/Pages/TV001.aspx" TargetMode="External" /><Relationship Id="rId31" Type="http://schemas.openxmlformats.org/officeDocument/2006/relationships/hyperlink" Target="http://www.transport.govt.nz/ourwork/TMIF/Pages/TV001.aspx" TargetMode="External" /><Relationship Id="rId32" Type="http://schemas.openxmlformats.org/officeDocument/2006/relationships/hyperlink" Target="http://www.transport.govt.nz/ourwork/TMIF/Pages/TV001.aspx" TargetMode="External" /><Relationship Id="rId33" Type="http://schemas.openxmlformats.org/officeDocument/2006/relationships/hyperlink" Target="http://www.transport.govt.nz/ourwork/TMIF/Pages/TV001.aspx" TargetMode="External" /><Relationship Id="rId34" Type="http://schemas.openxmlformats.org/officeDocument/2006/relationships/hyperlink" Target="http://www.transport.govt.nz/ourwork/TMIF/Pages/TV001.aspx" TargetMode="External" /><Relationship Id="rId35" Type="http://schemas.openxmlformats.org/officeDocument/2006/relationships/hyperlink" Target="http://www.transport.govt.nz/ourwork/TMIF/Pages/TV001.aspx" TargetMode="External" /><Relationship Id="rId36" Type="http://schemas.openxmlformats.org/officeDocument/2006/relationships/hyperlink" Target="http://www.transport.govt.nz/ourwork/TMIF/Pages/TV001.aspx" TargetMode="External" /><Relationship Id="rId37" Type="http://schemas.openxmlformats.org/officeDocument/2006/relationships/comments" Target="../comments1.xml" /><Relationship Id="rId38" Type="http://schemas.openxmlformats.org/officeDocument/2006/relationships/vmlDrawing" Target="../drawings/vmlDrawing1.vml" /><Relationship Id="rId39" Type="http://schemas.openxmlformats.org/officeDocument/2006/relationships/drawing" Target="../drawings/drawing1.xml" /><Relationship Id="rId4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transport.govt.nz/ourwork/TMIF/Pages/TV001.aspx" TargetMode="External" /><Relationship Id="rId2" Type="http://schemas.openxmlformats.org/officeDocument/2006/relationships/hyperlink" Target="http://www.transport.govt.nz/ourwork/TMIF/Pages/TV034.aspx" TargetMode="External" /><Relationship Id="rId3" Type="http://schemas.openxmlformats.org/officeDocument/2006/relationships/hyperlink" Target="http://www.transport.govt.nz/ourwork/TMIF/Pages/TV034.aspx" TargetMode="External" /><Relationship Id="rId4" Type="http://schemas.openxmlformats.org/officeDocument/2006/relationships/hyperlink" Target="http://www.transport.govt.nz/ourwork/TMIF/Pages/TV034.aspx" TargetMode="External" /><Relationship Id="rId5" Type="http://schemas.openxmlformats.org/officeDocument/2006/relationships/hyperlink" Target="http://www.transport.govt.nz/ourwork/TMIF/Pages/TV034.aspx" TargetMode="External" /><Relationship Id="rId6" Type="http://schemas.openxmlformats.org/officeDocument/2006/relationships/hyperlink" Target="http://www.transport.govt.nz/ourwork/TMIF/Pages/TV034.aspx" TargetMode="External" /><Relationship Id="rId7" Type="http://schemas.openxmlformats.org/officeDocument/2006/relationships/hyperlink" Target="http://www.transport.govt.nz/ourwork/TMIF/Pages/TV034.aspx" TargetMode="External" /><Relationship Id="rId8" Type="http://schemas.openxmlformats.org/officeDocument/2006/relationships/hyperlink" Target="http://www.transport.govt.nz/ourwork/TMIF/Pages/TV034.aspx" TargetMode="External" /><Relationship Id="rId9" Type="http://schemas.openxmlformats.org/officeDocument/2006/relationships/hyperlink" Target="http://www.transport.govt.nz/ourwork/TMIF/Pages/TV034.aspx" TargetMode="External" /><Relationship Id="rId10" Type="http://schemas.openxmlformats.org/officeDocument/2006/relationships/hyperlink" Target="http://www.transport.govt.nz/ourwork/TMIF/Pages/TV034.aspx" TargetMode="External" /><Relationship Id="rId11" Type="http://schemas.openxmlformats.org/officeDocument/2006/relationships/hyperlink" Target="http://www.transport.govt.nz/ourwork/TMIF/Pages/TV034.aspx" TargetMode="External" /><Relationship Id="rId12" Type="http://schemas.openxmlformats.org/officeDocument/2006/relationships/hyperlink" Target="http://www.transport.govt.nz/research/roadsafetysurveys/speedsurveys/2012speedsurveyresultscarspeeds/" TargetMode="External" /><Relationship Id="rId13" Type="http://schemas.openxmlformats.org/officeDocument/2006/relationships/hyperlink" Target="http://www.transport.govt.nz/research/roadsafetysurveys/speedsurveys/2012speedsurveyresultscarspeeds/" TargetMode="External" /><Relationship Id="rId14" Type="http://schemas.openxmlformats.org/officeDocument/2006/relationships/hyperlink" Target="http://www.transport.govt.nz/research/roadsafetysurveys/speedsurveys/2012speedsurveyresultsheavyvehiclespeeds/" TargetMode="External" /><Relationship Id="rId15" Type="http://schemas.openxmlformats.org/officeDocument/2006/relationships/hyperlink" Target="http://www.transport.govt.nz/research/roadsafetysurveys/speedsurveys/2012speedsurveyresultsheavyvehiclespeeds/" TargetMode="External" /><Relationship Id="rId16" Type="http://schemas.openxmlformats.org/officeDocument/2006/relationships/hyperlink" Target="http://www.transport.govt.nz/ourwork/tmif/networkreliability/nr002/" TargetMode="External" /><Relationship Id="rId17" Type="http://schemas.openxmlformats.org/officeDocument/2006/relationships/hyperlink" Target="http://www.transport.govt.nz/ourwork/tmif/networkreliability/nr002/" TargetMode="External" /><Relationship Id="rId18" Type="http://schemas.openxmlformats.org/officeDocument/2006/relationships/hyperlink" Target="http://www.transport.govt.nz/ourwork/tmif/networkreliability/nr002/" TargetMode="External" /><Relationship Id="rId19" Type="http://schemas.openxmlformats.org/officeDocument/2006/relationships/hyperlink" Target="http://www.transport.govt.nz/ourwork/tmif/networkreliability/nr002/" TargetMode="External" /><Relationship Id="rId20" Type="http://schemas.openxmlformats.org/officeDocument/2006/relationships/hyperlink" Target="http://www.transport.govt.nz/ourwork/tmif/networkreliability/nr002/" TargetMode="External" /><Relationship Id="rId21" Type="http://schemas.openxmlformats.org/officeDocument/2006/relationships/hyperlink" Target="http://www.transport.govt.nz/ourwork/tmif/networkreliability/nr002/" TargetMode="External" /><Relationship Id="rId22" Type="http://schemas.openxmlformats.org/officeDocument/2006/relationships/hyperlink" Target="http://www.transport.govt.nz/ourwork/TMIF/Pages/TV001.aspx" TargetMode="External" /><Relationship Id="rId23" Type="http://schemas.openxmlformats.org/officeDocument/2006/relationships/hyperlink" Target="http://www.transport.govt.nz/ourwork/TMIF/Pages/TV001.aspx" TargetMode="External" /><Relationship Id="rId24" Type="http://schemas.openxmlformats.org/officeDocument/2006/relationships/hyperlink" Target="http://www.transport.govt.nz/ourwork/TMIF/Pages/TV001.aspx" TargetMode="External" /><Relationship Id="rId25" Type="http://schemas.openxmlformats.org/officeDocument/2006/relationships/hyperlink" Target="http://www.transport.govt.nz/ourwork/TMIF/Pages/TV001.aspx" TargetMode="External" /><Relationship Id="rId26" Type="http://schemas.openxmlformats.org/officeDocument/2006/relationships/hyperlink" Target="http://www.transport.govt.nz/ourwork/TMIF/Pages/TV001.aspx" TargetMode="External" /><Relationship Id="rId27" Type="http://schemas.openxmlformats.org/officeDocument/2006/relationships/hyperlink" Target="http://www.transport.govt.nz/ourwork/TMIF/Pages/TV001.aspx" TargetMode="External" /><Relationship Id="rId28" Type="http://schemas.openxmlformats.org/officeDocument/2006/relationships/hyperlink" Target="http://www.transport.govt.nz/ourwork/TMIF/Pages/TV001.aspx" TargetMode="External" /><Relationship Id="rId29" Type="http://schemas.openxmlformats.org/officeDocument/2006/relationships/hyperlink" Target="http://www.transport.govt.nz/ourwork/TMIF/Pages/TV001.aspx" TargetMode="External" /><Relationship Id="rId30" Type="http://schemas.openxmlformats.org/officeDocument/2006/relationships/hyperlink" Target="http://www.transport.govt.nz/ourwork/TMIF/Pages/TV001.aspx" TargetMode="External" /><Relationship Id="rId31" Type="http://schemas.openxmlformats.org/officeDocument/2006/relationships/hyperlink" Target="http://www.transport.govt.nz/ourwork/TMIF/Pages/TV001.aspx" TargetMode="External" /><Relationship Id="rId32" Type="http://schemas.openxmlformats.org/officeDocument/2006/relationships/hyperlink" Target="http://www.transport.govt.nz/ourwork/TMIF/Pages/TV001.aspx" TargetMode="External" /><Relationship Id="rId33" Type="http://schemas.openxmlformats.org/officeDocument/2006/relationships/hyperlink" Target="http://www.transport.govt.nz/ourwork/TMIF/Pages/TV001.aspx" TargetMode="External" /><Relationship Id="rId34" Type="http://schemas.openxmlformats.org/officeDocument/2006/relationships/hyperlink" Target="http://www.transport.govt.nz/ourwork/TMIF/Pages/TV001.aspx" TargetMode="External" /><Relationship Id="rId35" Type="http://schemas.openxmlformats.org/officeDocument/2006/relationships/hyperlink" Target="http://www.transport.govt.nz/ourwork/TMIF/Pages/TV001.aspx" TargetMode="External" /><Relationship Id="rId36" Type="http://schemas.openxmlformats.org/officeDocument/2006/relationships/hyperlink" Target="http://www.transport.govt.nz/ourwork/TMIF/Pages/TV001.aspx"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www.transport.govt.nz/ourwork/TMIF/Pages/TV001.aspx" TargetMode="External" /><Relationship Id="rId2" Type="http://schemas.openxmlformats.org/officeDocument/2006/relationships/hyperlink" Target="http://www.transport.govt.nz/ourwork/TMIF/Pages/TV034.aspx" TargetMode="External" /><Relationship Id="rId3" Type="http://schemas.openxmlformats.org/officeDocument/2006/relationships/hyperlink" Target="http://www.transport.govt.nz/ourwork/TMIF/Pages/TV034.aspx" TargetMode="External" /><Relationship Id="rId4" Type="http://schemas.openxmlformats.org/officeDocument/2006/relationships/hyperlink" Target="http://www.transport.govt.nz/ourwork/TMIF/Pages/TV034.aspx" TargetMode="External" /><Relationship Id="rId5" Type="http://schemas.openxmlformats.org/officeDocument/2006/relationships/hyperlink" Target="http://www.transport.govt.nz/ourwork/TMIF/Pages/TV034.aspx" TargetMode="External" /><Relationship Id="rId6" Type="http://schemas.openxmlformats.org/officeDocument/2006/relationships/hyperlink" Target="http://www.transport.govt.nz/ourwork/TMIF/Pages/TV034.aspx" TargetMode="External" /><Relationship Id="rId7" Type="http://schemas.openxmlformats.org/officeDocument/2006/relationships/hyperlink" Target="http://www.transport.govt.nz/ourwork/TMIF/Pages/TV034.aspx" TargetMode="External" /><Relationship Id="rId8" Type="http://schemas.openxmlformats.org/officeDocument/2006/relationships/hyperlink" Target="http://www.transport.govt.nz/ourwork/TMIF/Pages/TV034.aspx" TargetMode="External" /><Relationship Id="rId9" Type="http://schemas.openxmlformats.org/officeDocument/2006/relationships/hyperlink" Target="http://www.transport.govt.nz/ourwork/TMIF/Pages/TV034.aspx" TargetMode="External" /><Relationship Id="rId10" Type="http://schemas.openxmlformats.org/officeDocument/2006/relationships/hyperlink" Target="http://www.transport.govt.nz/ourwork/TMIF/Pages/TV034.aspx" TargetMode="External" /><Relationship Id="rId11" Type="http://schemas.openxmlformats.org/officeDocument/2006/relationships/hyperlink" Target="http://www.transport.govt.nz/ourwork/TMIF/Pages/TV034.aspx" TargetMode="External" /><Relationship Id="rId12" Type="http://schemas.openxmlformats.org/officeDocument/2006/relationships/hyperlink" Target="http://www.transport.govt.nz/research/roadsafetysurveys/speedsurveys/2012speedsurveyresultscarspeeds/" TargetMode="External" /><Relationship Id="rId13" Type="http://schemas.openxmlformats.org/officeDocument/2006/relationships/hyperlink" Target="http://www.transport.govt.nz/research/roadsafetysurveys/speedsurveys/2012speedsurveyresultscarspeeds/" TargetMode="External" /><Relationship Id="rId14" Type="http://schemas.openxmlformats.org/officeDocument/2006/relationships/hyperlink" Target="http://www.transport.govt.nz/research/roadsafetysurveys/speedsurveys/2012speedsurveyresultsheavyvehiclespeeds/" TargetMode="External" /><Relationship Id="rId15" Type="http://schemas.openxmlformats.org/officeDocument/2006/relationships/hyperlink" Target="http://www.transport.govt.nz/research/roadsafetysurveys/speedsurveys/2012speedsurveyresultsheavyvehiclespeeds/" TargetMode="External" /><Relationship Id="rId16" Type="http://schemas.openxmlformats.org/officeDocument/2006/relationships/hyperlink" Target="http://www.transport.govt.nz/ourwork/tmif/networkreliability/nr002/" TargetMode="External" /><Relationship Id="rId17" Type="http://schemas.openxmlformats.org/officeDocument/2006/relationships/hyperlink" Target="http://www.transport.govt.nz/ourwork/tmif/networkreliability/nr002/" TargetMode="External" /><Relationship Id="rId18" Type="http://schemas.openxmlformats.org/officeDocument/2006/relationships/hyperlink" Target="http://www.transport.govt.nz/ourwork/tmif/networkreliability/nr002/" TargetMode="External" /><Relationship Id="rId19" Type="http://schemas.openxmlformats.org/officeDocument/2006/relationships/hyperlink" Target="http://www.transport.govt.nz/ourwork/tmif/networkreliability/nr002/" TargetMode="External" /><Relationship Id="rId20" Type="http://schemas.openxmlformats.org/officeDocument/2006/relationships/hyperlink" Target="http://www.transport.govt.nz/ourwork/tmif/networkreliability/nr002/" TargetMode="External" /><Relationship Id="rId21" Type="http://schemas.openxmlformats.org/officeDocument/2006/relationships/hyperlink" Target="http://www.transport.govt.nz/ourwork/tmif/networkreliability/nr002/" TargetMode="External" /><Relationship Id="rId22" Type="http://schemas.openxmlformats.org/officeDocument/2006/relationships/hyperlink" Target="http://www.transport.govt.nz/ourwork/TMIF/Pages/TV001.aspx" TargetMode="External" /><Relationship Id="rId23" Type="http://schemas.openxmlformats.org/officeDocument/2006/relationships/hyperlink" Target="http://www.transport.govt.nz/ourwork/TMIF/Pages/TV001.aspx" TargetMode="External" /><Relationship Id="rId24" Type="http://schemas.openxmlformats.org/officeDocument/2006/relationships/hyperlink" Target="http://www.transport.govt.nz/ourwork/TMIF/Pages/TV001.aspx" TargetMode="External" /><Relationship Id="rId25" Type="http://schemas.openxmlformats.org/officeDocument/2006/relationships/hyperlink" Target="http://www.transport.govt.nz/ourwork/TMIF/Pages/TV001.aspx" TargetMode="External" /><Relationship Id="rId26" Type="http://schemas.openxmlformats.org/officeDocument/2006/relationships/hyperlink" Target="http://www.transport.govt.nz/ourwork/TMIF/Pages/TV001.aspx" TargetMode="External" /><Relationship Id="rId27" Type="http://schemas.openxmlformats.org/officeDocument/2006/relationships/hyperlink" Target="http://www.transport.govt.nz/ourwork/TMIF/Pages/TV001.aspx" TargetMode="External" /><Relationship Id="rId28" Type="http://schemas.openxmlformats.org/officeDocument/2006/relationships/hyperlink" Target="http://www.transport.govt.nz/ourwork/TMIF/Pages/TV001.aspx" TargetMode="External" /><Relationship Id="rId29" Type="http://schemas.openxmlformats.org/officeDocument/2006/relationships/hyperlink" Target="http://www.transport.govt.nz/ourwork/TMIF/Pages/TV001.aspx" TargetMode="External" /><Relationship Id="rId30" Type="http://schemas.openxmlformats.org/officeDocument/2006/relationships/hyperlink" Target="http://www.transport.govt.nz/ourwork/TMIF/Pages/TV001.aspx" TargetMode="External" /><Relationship Id="rId31" Type="http://schemas.openxmlformats.org/officeDocument/2006/relationships/hyperlink" Target="http://www.transport.govt.nz/ourwork/TMIF/Pages/TV001.aspx" TargetMode="External" /><Relationship Id="rId32" Type="http://schemas.openxmlformats.org/officeDocument/2006/relationships/hyperlink" Target="http://www.transport.govt.nz/ourwork/TMIF/Pages/TV001.aspx" TargetMode="External" /><Relationship Id="rId33" Type="http://schemas.openxmlformats.org/officeDocument/2006/relationships/hyperlink" Target="http://www.transport.govt.nz/ourwork/TMIF/Pages/TV001.aspx" TargetMode="External" /><Relationship Id="rId34" Type="http://schemas.openxmlformats.org/officeDocument/2006/relationships/hyperlink" Target="http://www.transport.govt.nz/ourwork/TMIF/Pages/TV001.aspx" TargetMode="External" /><Relationship Id="rId35" Type="http://schemas.openxmlformats.org/officeDocument/2006/relationships/hyperlink" Target="http://www.transport.govt.nz/ourwork/TMIF/Pages/TV001.aspx" TargetMode="External" /><Relationship Id="rId36" Type="http://schemas.openxmlformats.org/officeDocument/2006/relationships/hyperlink" Target="http://www.transport.govt.nz/ourwork/TMIF/Pages/TV001.aspx"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www.transport.govt.nz/ourwork/TMIF/Pages/TV001.aspx" TargetMode="External" /><Relationship Id="rId2" Type="http://schemas.openxmlformats.org/officeDocument/2006/relationships/hyperlink" Target="http://www.transport.govt.nz/ourwork/TMIF/Pages/TV034.aspx" TargetMode="External" /><Relationship Id="rId3" Type="http://schemas.openxmlformats.org/officeDocument/2006/relationships/hyperlink" Target="http://www.transport.govt.nz/ourwork/TMIF/Pages/TV034.aspx" TargetMode="External" /><Relationship Id="rId4" Type="http://schemas.openxmlformats.org/officeDocument/2006/relationships/hyperlink" Target="http://www.transport.govt.nz/ourwork/TMIF/Pages/TV034.aspx" TargetMode="External" /><Relationship Id="rId5" Type="http://schemas.openxmlformats.org/officeDocument/2006/relationships/hyperlink" Target="http://www.transport.govt.nz/ourwork/TMIF/Pages/TV034.aspx" TargetMode="External" /><Relationship Id="rId6" Type="http://schemas.openxmlformats.org/officeDocument/2006/relationships/hyperlink" Target="http://www.transport.govt.nz/ourwork/TMIF/Pages/TV034.aspx" TargetMode="External" /><Relationship Id="rId7" Type="http://schemas.openxmlformats.org/officeDocument/2006/relationships/hyperlink" Target="http://www.transport.govt.nz/ourwork/TMIF/Pages/TV034.aspx" TargetMode="External" /><Relationship Id="rId8" Type="http://schemas.openxmlformats.org/officeDocument/2006/relationships/hyperlink" Target="http://www.transport.govt.nz/ourwork/TMIF/Pages/TV034.aspx" TargetMode="External" /><Relationship Id="rId9" Type="http://schemas.openxmlformats.org/officeDocument/2006/relationships/hyperlink" Target="http://www.transport.govt.nz/ourwork/TMIF/Pages/TV034.aspx" TargetMode="External" /><Relationship Id="rId10" Type="http://schemas.openxmlformats.org/officeDocument/2006/relationships/hyperlink" Target="http://www.transport.govt.nz/ourwork/TMIF/Pages/TV034.aspx" TargetMode="External" /><Relationship Id="rId11" Type="http://schemas.openxmlformats.org/officeDocument/2006/relationships/hyperlink" Target="http://www.transport.govt.nz/ourwork/TMIF/Pages/TV034.aspx" TargetMode="External" /><Relationship Id="rId12" Type="http://schemas.openxmlformats.org/officeDocument/2006/relationships/hyperlink" Target="http://www.transport.govt.nz/research/roadsafetysurveys/speedsurveys/2012speedsurveyresultscarspeeds/" TargetMode="External" /><Relationship Id="rId13" Type="http://schemas.openxmlformats.org/officeDocument/2006/relationships/hyperlink" Target="http://www.transport.govt.nz/research/roadsafetysurveys/speedsurveys/2012speedsurveyresultscarspeeds/" TargetMode="External" /><Relationship Id="rId14" Type="http://schemas.openxmlformats.org/officeDocument/2006/relationships/hyperlink" Target="http://www.transport.govt.nz/research/roadsafetysurveys/speedsurveys/2012speedsurveyresultsheavyvehiclespeeds/" TargetMode="External" /><Relationship Id="rId15" Type="http://schemas.openxmlformats.org/officeDocument/2006/relationships/hyperlink" Target="http://www.transport.govt.nz/research/roadsafetysurveys/speedsurveys/2012speedsurveyresultsheavyvehiclespeeds/" TargetMode="External" /><Relationship Id="rId16" Type="http://schemas.openxmlformats.org/officeDocument/2006/relationships/hyperlink" Target="http://www.transport.govt.nz/ourwork/tmif/networkreliability/nr002/" TargetMode="External" /><Relationship Id="rId17" Type="http://schemas.openxmlformats.org/officeDocument/2006/relationships/hyperlink" Target="http://www.transport.govt.nz/ourwork/tmif/networkreliability/nr002/" TargetMode="External" /><Relationship Id="rId18" Type="http://schemas.openxmlformats.org/officeDocument/2006/relationships/hyperlink" Target="http://www.transport.govt.nz/ourwork/tmif/networkreliability/nr002/" TargetMode="External" /><Relationship Id="rId19" Type="http://schemas.openxmlformats.org/officeDocument/2006/relationships/hyperlink" Target="http://www.transport.govt.nz/ourwork/tmif/networkreliability/nr002/" TargetMode="External" /><Relationship Id="rId20" Type="http://schemas.openxmlformats.org/officeDocument/2006/relationships/hyperlink" Target="http://www.transport.govt.nz/ourwork/tmif/networkreliability/nr002/" TargetMode="External" /><Relationship Id="rId21" Type="http://schemas.openxmlformats.org/officeDocument/2006/relationships/hyperlink" Target="http://www.transport.govt.nz/ourwork/tmif/networkreliability/nr002/" TargetMode="External" /><Relationship Id="rId22" Type="http://schemas.openxmlformats.org/officeDocument/2006/relationships/hyperlink" Target="http://www.transport.govt.nz/ourwork/TMIF/Pages/TV001.aspx" TargetMode="External" /><Relationship Id="rId23" Type="http://schemas.openxmlformats.org/officeDocument/2006/relationships/hyperlink" Target="http://www.transport.govt.nz/ourwork/TMIF/Pages/TV001.aspx" TargetMode="External" /><Relationship Id="rId24" Type="http://schemas.openxmlformats.org/officeDocument/2006/relationships/hyperlink" Target="http://www.transport.govt.nz/ourwork/TMIF/Pages/TV001.aspx" TargetMode="External" /><Relationship Id="rId25" Type="http://schemas.openxmlformats.org/officeDocument/2006/relationships/hyperlink" Target="http://www.transport.govt.nz/ourwork/TMIF/Pages/TV001.aspx" TargetMode="External" /><Relationship Id="rId26" Type="http://schemas.openxmlformats.org/officeDocument/2006/relationships/hyperlink" Target="http://www.transport.govt.nz/ourwork/TMIF/Pages/TV001.aspx" TargetMode="External" /><Relationship Id="rId27" Type="http://schemas.openxmlformats.org/officeDocument/2006/relationships/hyperlink" Target="http://www.transport.govt.nz/ourwork/TMIF/Pages/TV001.aspx" TargetMode="External" /><Relationship Id="rId28" Type="http://schemas.openxmlformats.org/officeDocument/2006/relationships/hyperlink" Target="http://www.transport.govt.nz/ourwork/TMIF/Pages/TV001.aspx" TargetMode="External" /><Relationship Id="rId29" Type="http://schemas.openxmlformats.org/officeDocument/2006/relationships/hyperlink" Target="http://www.transport.govt.nz/ourwork/TMIF/Pages/TV001.aspx" TargetMode="External" /><Relationship Id="rId30" Type="http://schemas.openxmlformats.org/officeDocument/2006/relationships/hyperlink" Target="http://www.transport.govt.nz/ourwork/TMIF/Pages/TV001.aspx" TargetMode="External" /><Relationship Id="rId31" Type="http://schemas.openxmlformats.org/officeDocument/2006/relationships/hyperlink" Target="http://www.transport.govt.nz/ourwork/TMIF/Pages/TV001.aspx" TargetMode="External" /><Relationship Id="rId32" Type="http://schemas.openxmlformats.org/officeDocument/2006/relationships/hyperlink" Target="http://www.transport.govt.nz/ourwork/TMIF/Pages/TV001.aspx" TargetMode="External" /><Relationship Id="rId33" Type="http://schemas.openxmlformats.org/officeDocument/2006/relationships/hyperlink" Target="http://www.transport.govt.nz/ourwork/TMIF/Pages/TV001.aspx" TargetMode="External" /><Relationship Id="rId34" Type="http://schemas.openxmlformats.org/officeDocument/2006/relationships/hyperlink" Target="http://www.transport.govt.nz/ourwork/TMIF/Pages/TV001.aspx" TargetMode="External" /><Relationship Id="rId35" Type="http://schemas.openxmlformats.org/officeDocument/2006/relationships/hyperlink" Target="http://www.transport.govt.nz/ourwork/TMIF/Pages/TV001.aspx" TargetMode="External" /><Relationship Id="rId36" Type="http://schemas.openxmlformats.org/officeDocument/2006/relationships/hyperlink" Target="http://www.transport.govt.nz/ourwork/TMIF/Pages/TV001.aspx"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www.transport.govt.nz/ourwork/TMIF/Pages/TV001.aspx" TargetMode="External" /><Relationship Id="rId2" Type="http://schemas.openxmlformats.org/officeDocument/2006/relationships/hyperlink" Target="http://www.transport.govt.nz/ourwork/TMIF/Pages/TV034.aspx" TargetMode="External" /><Relationship Id="rId3" Type="http://schemas.openxmlformats.org/officeDocument/2006/relationships/hyperlink" Target="http://www.transport.govt.nz/ourwork/TMIF/Pages/TV034.aspx" TargetMode="External" /><Relationship Id="rId4" Type="http://schemas.openxmlformats.org/officeDocument/2006/relationships/hyperlink" Target="http://www.transport.govt.nz/ourwork/TMIF/Pages/TV034.aspx" TargetMode="External" /><Relationship Id="rId5" Type="http://schemas.openxmlformats.org/officeDocument/2006/relationships/hyperlink" Target="http://www.transport.govt.nz/ourwork/TMIF/Pages/TV034.aspx" TargetMode="External" /><Relationship Id="rId6" Type="http://schemas.openxmlformats.org/officeDocument/2006/relationships/hyperlink" Target="http://www.transport.govt.nz/ourwork/TMIF/Pages/TV034.aspx" TargetMode="External" /><Relationship Id="rId7" Type="http://schemas.openxmlformats.org/officeDocument/2006/relationships/hyperlink" Target="http://www.transport.govt.nz/ourwork/TMIF/Pages/TV034.aspx" TargetMode="External" /><Relationship Id="rId8" Type="http://schemas.openxmlformats.org/officeDocument/2006/relationships/hyperlink" Target="http://www.transport.govt.nz/ourwork/TMIF/Pages/TV034.aspx" TargetMode="External" /><Relationship Id="rId9" Type="http://schemas.openxmlformats.org/officeDocument/2006/relationships/hyperlink" Target="http://www.transport.govt.nz/ourwork/TMIF/Pages/TV034.aspx" TargetMode="External" /><Relationship Id="rId10" Type="http://schemas.openxmlformats.org/officeDocument/2006/relationships/hyperlink" Target="http://www.transport.govt.nz/ourwork/TMIF/Pages/TV034.aspx" TargetMode="External" /><Relationship Id="rId11" Type="http://schemas.openxmlformats.org/officeDocument/2006/relationships/hyperlink" Target="http://www.transport.govt.nz/ourwork/TMIF/Pages/TV034.aspx" TargetMode="External" /><Relationship Id="rId12" Type="http://schemas.openxmlformats.org/officeDocument/2006/relationships/hyperlink" Target="http://www.transport.govt.nz/research/roadsafetysurveys/speedsurveys/2012speedsurveyresultscarspeeds/" TargetMode="External" /><Relationship Id="rId13" Type="http://schemas.openxmlformats.org/officeDocument/2006/relationships/hyperlink" Target="http://www.transport.govt.nz/research/roadsafetysurveys/speedsurveys/2012speedsurveyresultscarspeeds/" TargetMode="External" /><Relationship Id="rId14" Type="http://schemas.openxmlformats.org/officeDocument/2006/relationships/hyperlink" Target="http://www.transport.govt.nz/research/roadsafetysurveys/speedsurveys/2012speedsurveyresultsheavyvehiclespeeds/" TargetMode="External" /><Relationship Id="rId15" Type="http://schemas.openxmlformats.org/officeDocument/2006/relationships/hyperlink" Target="http://www.transport.govt.nz/research/roadsafetysurveys/speedsurveys/2012speedsurveyresultsheavyvehiclespeeds/" TargetMode="External" /><Relationship Id="rId16" Type="http://schemas.openxmlformats.org/officeDocument/2006/relationships/hyperlink" Target="http://www.transport.govt.nz/ourwork/tmif/networkreliability/nr002/" TargetMode="External" /><Relationship Id="rId17" Type="http://schemas.openxmlformats.org/officeDocument/2006/relationships/hyperlink" Target="http://www.transport.govt.nz/ourwork/tmif/networkreliability/nr002/" TargetMode="External" /><Relationship Id="rId18" Type="http://schemas.openxmlformats.org/officeDocument/2006/relationships/hyperlink" Target="http://www.transport.govt.nz/ourwork/tmif/networkreliability/nr002/" TargetMode="External" /><Relationship Id="rId19" Type="http://schemas.openxmlformats.org/officeDocument/2006/relationships/hyperlink" Target="http://www.transport.govt.nz/ourwork/tmif/networkreliability/nr002/" TargetMode="External" /><Relationship Id="rId20" Type="http://schemas.openxmlformats.org/officeDocument/2006/relationships/hyperlink" Target="http://www.transport.govt.nz/ourwork/tmif/networkreliability/nr002/" TargetMode="External" /><Relationship Id="rId21" Type="http://schemas.openxmlformats.org/officeDocument/2006/relationships/hyperlink" Target="http://www.transport.govt.nz/ourwork/tmif/networkreliability/nr002/" TargetMode="External" /><Relationship Id="rId22" Type="http://schemas.openxmlformats.org/officeDocument/2006/relationships/hyperlink" Target="http://www.transport.govt.nz/ourwork/TMIF/Pages/TV001.aspx" TargetMode="External" /><Relationship Id="rId23" Type="http://schemas.openxmlformats.org/officeDocument/2006/relationships/hyperlink" Target="http://www.transport.govt.nz/ourwork/TMIF/Pages/TV001.aspx" TargetMode="External" /><Relationship Id="rId24" Type="http://schemas.openxmlformats.org/officeDocument/2006/relationships/hyperlink" Target="http://www.transport.govt.nz/ourwork/TMIF/Pages/TV001.aspx" TargetMode="External" /><Relationship Id="rId25" Type="http://schemas.openxmlformats.org/officeDocument/2006/relationships/hyperlink" Target="http://www.transport.govt.nz/ourwork/TMIF/Pages/TV001.aspx" TargetMode="External" /><Relationship Id="rId26" Type="http://schemas.openxmlformats.org/officeDocument/2006/relationships/hyperlink" Target="http://www.transport.govt.nz/ourwork/TMIF/Pages/TV001.aspx" TargetMode="External" /><Relationship Id="rId27" Type="http://schemas.openxmlformats.org/officeDocument/2006/relationships/hyperlink" Target="http://www.transport.govt.nz/ourwork/TMIF/Pages/TV001.aspx" TargetMode="External" /><Relationship Id="rId28" Type="http://schemas.openxmlformats.org/officeDocument/2006/relationships/hyperlink" Target="http://www.transport.govt.nz/ourwork/TMIF/Pages/TV001.aspx" TargetMode="External" /><Relationship Id="rId29" Type="http://schemas.openxmlformats.org/officeDocument/2006/relationships/hyperlink" Target="http://www.transport.govt.nz/ourwork/TMIF/Pages/TV001.aspx" TargetMode="External" /><Relationship Id="rId30" Type="http://schemas.openxmlformats.org/officeDocument/2006/relationships/hyperlink" Target="http://www.transport.govt.nz/ourwork/TMIF/Pages/TV001.aspx" TargetMode="External" /><Relationship Id="rId31" Type="http://schemas.openxmlformats.org/officeDocument/2006/relationships/hyperlink" Target="http://www.transport.govt.nz/ourwork/TMIF/Pages/TV001.aspx" TargetMode="External" /><Relationship Id="rId32" Type="http://schemas.openxmlformats.org/officeDocument/2006/relationships/hyperlink" Target="http://www.transport.govt.nz/ourwork/TMIF/Pages/TV001.aspx" TargetMode="External" /><Relationship Id="rId33" Type="http://schemas.openxmlformats.org/officeDocument/2006/relationships/hyperlink" Target="http://www.transport.govt.nz/ourwork/TMIF/Pages/TV001.aspx" TargetMode="External" /><Relationship Id="rId34" Type="http://schemas.openxmlformats.org/officeDocument/2006/relationships/hyperlink" Target="http://www.transport.govt.nz/ourwork/TMIF/Pages/TV001.aspx" TargetMode="External" /><Relationship Id="rId35" Type="http://schemas.openxmlformats.org/officeDocument/2006/relationships/hyperlink" Target="http://www.transport.govt.nz/ourwork/TMIF/Pages/TV001.aspx" TargetMode="External" /><Relationship Id="rId36" Type="http://schemas.openxmlformats.org/officeDocument/2006/relationships/hyperlink" Target="http://www.transport.govt.nz/ourwork/TMIF/Pages/TV001.aspx"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transport.govt.nz/ourwork/TMIF/Pages/TV001.aspx" TargetMode="External" /><Relationship Id="rId2" Type="http://schemas.openxmlformats.org/officeDocument/2006/relationships/hyperlink" Target="http://www.transport.govt.nz/ourwork/TMIF/Pages/TV034.aspx" TargetMode="External" /><Relationship Id="rId3" Type="http://schemas.openxmlformats.org/officeDocument/2006/relationships/hyperlink" Target="http://www.transport.govt.nz/ourwork/TMIF/Pages/TV034.aspx" TargetMode="External" /><Relationship Id="rId4" Type="http://schemas.openxmlformats.org/officeDocument/2006/relationships/hyperlink" Target="http://www.transport.govt.nz/ourwork/TMIF/Pages/TV034.aspx" TargetMode="External" /><Relationship Id="rId5" Type="http://schemas.openxmlformats.org/officeDocument/2006/relationships/hyperlink" Target="http://www.transport.govt.nz/ourwork/TMIF/Pages/TV034.aspx" TargetMode="External" /><Relationship Id="rId6" Type="http://schemas.openxmlformats.org/officeDocument/2006/relationships/hyperlink" Target="http://www.transport.govt.nz/ourwork/TMIF/Pages/TV034.aspx" TargetMode="External" /><Relationship Id="rId7" Type="http://schemas.openxmlformats.org/officeDocument/2006/relationships/hyperlink" Target="http://www.transport.govt.nz/ourwork/TMIF/Pages/TV034.aspx" TargetMode="External" /><Relationship Id="rId8" Type="http://schemas.openxmlformats.org/officeDocument/2006/relationships/hyperlink" Target="http://www.transport.govt.nz/ourwork/TMIF/Pages/TV034.aspx" TargetMode="External" /><Relationship Id="rId9" Type="http://schemas.openxmlformats.org/officeDocument/2006/relationships/hyperlink" Target="http://www.transport.govt.nz/ourwork/TMIF/Pages/TV034.aspx" TargetMode="External" /><Relationship Id="rId10" Type="http://schemas.openxmlformats.org/officeDocument/2006/relationships/hyperlink" Target="http://www.transport.govt.nz/ourwork/TMIF/Pages/TV034.aspx" TargetMode="External" /><Relationship Id="rId11" Type="http://schemas.openxmlformats.org/officeDocument/2006/relationships/hyperlink" Target="http://www.transport.govt.nz/ourwork/TMIF/Pages/TV034.aspx" TargetMode="External" /><Relationship Id="rId12" Type="http://schemas.openxmlformats.org/officeDocument/2006/relationships/hyperlink" Target="http://www.transport.govt.nz/research/roadsafetysurveys/speedsurveys/2012speedsurveyresultscarspeeds/" TargetMode="External" /><Relationship Id="rId13" Type="http://schemas.openxmlformats.org/officeDocument/2006/relationships/hyperlink" Target="http://www.transport.govt.nz/research/roadsafetysurveys/speedsurveys/2012speedsurveyresultscarspeeds/" TargetMode="External" /><Relationship Id="rId14" Type="http://schemas.openxmlformats.org/officeDocument/2006/relationships/hyperlink" Target="http://www.transport.govt.nz/research/roadsafetysurveys/speedsurveys/2012speedsurveyresultsheavyvehiclespeeds/" TargetMode="External" /><Relationship Id="rId15" Type="http://schemas.openxmlformats.org/officeDocument/2006/relationships/hyperlink" Target="http://www.transport.govt.nz/research/roadsafetysurveys/speedsurveys/2012speedsurveyresultsheavyvehiclespeeds/" TargetMode="External" /><Relationship Id="rId16" Type="http://schemas.openxmlformats.org/officeDocument/2006/relationships/hyperlink" Target="http://www.transport.govt.nz/ourwork/tmif/networkreliability/nr002/" TargetMode="External" /><Relationship Id="rId17" Type="http://schemas.openxmlformats.org/officeDocument/2006/relationships/hyperlink" Target="http://www.transport.govt.nz/ourwork/tmif/networkreliability/nr002/" TargetMode="External" /><Relationship Id="rId18" Type="http://schemas.openxmlformats.org/officeDocument/2006/relationships/hyperlink" Target="http://www.transport.govt.nz/ourwork/tmif/networkreliability/nr002/" TargetMode="External" /><Relationship Id="rId19" Type="http://schemas.openxmlformats.org/officeDocument/2006/relationships/hyperlink" Target="http://www.transport.govt.nz/ourwork/tmif/networkreliability/nr002/" TargetMode="External" /><Relationship Id="rId20" Type="http://schemas.openxmlformats.org/officeDocument/2006/relationships/hyperlink" Target="http://www.transport.govt.nz/ourwork/tmif/networkreliability/nr002/" TargetMode="External" /><Relationship Id="rId21" Type="http://schemas.openxmlformats.org/officeDocument/2006/relationships/hyperlink" Target="http://www.transport.govt.nz/ourwork/tmif/networkreliability/nr002/" TargetMode="External" /><Relationship Id="rId22" Type="http://schemas.openxmlformats.org/officeDocument/2006/relationships/hyperlink" Target="http://www.transport.govt.nz/ourwork/TMIF/Pages/TV001.aspx" TargetMode="External" /><Relationship Id="rId23" Type="http://schemas.openxmlformats.org/officeDocument/2006/relationships/hyperlink" Target="http://www.transport.govt.nz/ourwork/TMIF/Pages/TV001.aspx" TargetMode="External" /><Relationship Id="rId24" Type="http://schemas.openxmlformats.org/officeDocument/2006/relationships/hyperlink" Target="http://www.transport.govt.nz/ourwork/TMIF/Pages/TV001.aspx" TargetMode="External" /><Relationship Id="rId25" Type="http://schemas.openxmlformats.org/officeDocument/2006/relationships/hyperlink" Target="http://www.transport.govt.nz/ourwork/TMIF/Pages/TV001.aspx" TargetMode="External" /><Relationship Id="rId26" Type="http://schemas.openxmlformats.org/officeDocument/2006/relationships/hyperlink" Target="http://www.transport.govt.nz/ourwork/TMIF/Pages/TV001.aspx" TargetMode="External" /><Relationship Id="rId27" Type="http://schemas.openxmlformats.org/officeDocument/2006/relationships/hyperlink" Target="http://www.transport.govt.nz/ourwork/TMIF/Pages/TV001.aspx" TargetMode="External" /><Relationship Id="rId28" Type="http://schemas.openxmlformats.org/officeDocument/2006/relationships/hyperlink" Target="http://www.transport.govt.nz/ourwork/TMIF/Pages/TV001.aspx" TargetMode="External" /><Relationship Id="rId29" Type="http://schemas.openxmlformats.org/officeDocument/2006/relationships/hyperlink" Target="http://www.transport.govt.nz/ourwork/TMIF/Pages/TV001.aspx" TargetMode="External" /><Relationship Id="rId30" Type="http://schemas.openxmlformats.org/officeDocument/2006/relationships/hyperlink" Target="http://www.transport.govt.nz/ourwork/TMIF/Pages/TV001.aspx" TargetMode="External" /><Relationship Id="rId31" Type="http://schemas.openxmlformats.org/officeDocument/2006/relationships/hyperlink" Target="http://www.transport.govt.nz/ourwork/TMIF/Pages/TV001.aspx" TargetMode="External" /><Relationship Id="rId32" Type="http://schemas.openxmlformats.org/officeDocument/2006/relationships/hyperlink" Target="http://www.transport.govt.nz/ourwork/TMIF/Pages/TV001.aspx" TargetMode="External" /><Relationship Id="rId33" Type="http://schemas.openxmlformats.org/officeDocument/2006/relationships/hyperlink" Target="http://www.transport.govt.nz/ourwork/TMIF/Pages/TV001.aspx" TargetMode="External" /><Relationship Id="rId34" Type="http://schemas.openxmlformats.org/officeDocument/2006/relationships/hyperlink" Target="http://www.transport.govt.nz/ourwork/TMIF/Pages/TV001.aspx" TargetMode="External" /><Relationship Id="rId35" Type="http://schemas.openxmlformats.org/officeDocument/2006/relationships/hyperlink" Target="http://www.transport.govt.nz/ourwork/TMIF/Pages/TV001.aspx" TargetMode="External" /><Relationship Id="rId36" Type="http://schemas.openxmlformats.org/officeDocument/2006/relationships/hyperlink" Target="http://www.transport.govt.nz/ourwork/TMIF/Pages/TV001.aspx"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transport.govt.nz/ourwork/TMIF/Pages/TV001.aspx" TargetMode="External" /><Relationship Id="rId2" Type="http://schemas.openxmlformats.org/officeDocument/2006/relationships/hyperlink" Target="http://www.transport.govt.nz/ourwork/TMIF/Pages/TV034.aspx" TargetMode="External" /><Relationship Id="rId3" Type="http://schemas.openxmlformats.org/officeDocument/2006/relationships/hyperlink" Target="http://www.transport.govt.nz/ourwork/TMIF/Pages/TV034.aspx" TargetMode="External" /><Relationship Id="rId4" Type="http://schemas.openxmlformats.org/officeDocument/2006/relationships/hyperlink" Target="http://www.transport.govt.nz/ourwork/TMIF/Pages/TV034.aspx" TargetMode="External" /><Relationship Id="rId5" Type="http://schemas.openxmlformats.org/officeDocument/2006/relationships/hyperlink" Target="http://www.transport.govt.nz/ourwork/TMIF/Pages/TV034.aspx" TargetMode="External" /><Relationship Id="rId6" Type="http://schemas.openxmlformats.org/officeDocument/2006/relationships/hyperlink" Target="http://www.transport.govt.nz/ourwork/TMIF/Pages/TV034.aspx" TargetMode="External" /><Relationship Id="rId7" Type="http://schemas.openxmlformats.org/officeDocument/2006/relationships/hyperlink" Target="http://www.transport.govt.nz/ourwork/TMIF/Pages/TV034.aspx" TargetMode="External" /><Relationship Id="rId8" Type="http://schemas.openxmlformats.org/officeDocument/2006/relationships/hyperlink" Target="http://www.transport.govt.nz/ourwork/TMIF/Pages/TV034.aspx" TargetMode="External" /><Relationship Id="rId9" Type="http://schemas.openxmlformats.org/officeDocument/2006/relationships/hyperlink" Target="http://www.transport.govt.nz/ourwork/TMIF/Pages/TV034.aspx" TargetMode="External" /><Relationship Id="rId10" Type="http://schemas.openxmlformats.org/officeDocument/2006/relationships/hyperlink" Target="http://www.transport.govt.nz/ourwork/TMIF/Pages/TV034.aspx" TargetMode="External" /><Relationship Id="rId11" Type="http://schemas.openxmlformats.org/officeDocument/2006/relationships/hyperlink" Target="http://www.transport.govt.nz/ourwork/TMIF/Pages/TV034.aspx" TargetMode="External" /><Relationship Id="rId12" Type="http://schemas.openxmlformats.org/officeDocument/2006/relationships/hyperlink" Target="http://www.transport.govt.nz/research/roadsafetysurveys/speedsurveys/2012speedsurveyresultscarspeeds/" TargetMode="External" /><Relationship Id="rId13" Type="http://schemas.openxmlformats.org/officeDocument/2006/relationships/hyperlink" Target="http://www.transport.govt.nz/research/roadsafetysurveys/speedsurveys/2012speedsurveyresultscarspeeds/" TargetMode="External" /><Relationship Id="rId14" Type="http://schemas.openxmlformats.org/officeDocument/2006/relationships/hyperlink" Target="http://www.transport.govt.nz/research/roadsafetysurveys/speedsurveys/2012speedsurveyresultsheavyvehiclespeeds/" TargetMode="External" /><Relationship Id="rId15" Type="http://schemas.openxmlformats.org/officeDocument/2006/relationships/hyperlink" Target="http://www.transport.govt.nz/research/roadsafetysurveys/speedsurveys/2012speedsurveyresultsheavyvehiclespeeds/" TargetMode="External" /><Relationship Id="rId16" Type="http://schemas.openxmlformats.org/officeDocument/2006/relationships/hyperlink" Target="http://www.transport.govt.nz/ourwork/tmif/networkreliability/nr002/" TargetMode="External" /><Relationship Id="rId17" Type="http://schemas.openxmlformats.org/officeDocument/2006/relationships/hyperlink" Target="http://www.transport.govt.nz/ourwork/tmif/networkreliability/nr002/" TargetMode="External" /><Relationship Id="rId18" Type="http://schemas.openxmlformats.org/officeDocument/2006/relationships/hyperlink" Target="http://www.transport.govt.nz/ourwork/tmif/networkreliability/nr002/" TargetMode="External" /><Relationship Id="rId19" Type="http://schemas.openxmlformats.org/officeDocument/2006/relationships/hyperlink" Target="http://www.transport.govt.nz/ourwork/tmif/networkreliability/nr002/" TargetMode="External" /><Relationship Id="rId20" Type="http://schemas.openxmlformats.org/officeDocument/2006/relationships/hyperlink" Target="http://www.transport.govt.nz/ourwork/tmif/networkreliability/nr002/" TargetMode="External" /><Relationship Id="rId21" Type="http://schemas.openxmlformats.org/officeDocument/2006/relationships/hyperlink" Target="http://www.transport.govt.nz/ourwork/tmif/networkreliability/nr002/" TargetMode="External" /><Relationship Id="rId22" Type="http://schemas.openxmlformats.org/officeDocument/2006/relationships/hyperlink" Target="http://www.transport.govt.nz/ourwork/TMIF/Pages/TV001.aspx" TargetMode="External" /><Relationship Id="rId23" Type="http://schemas.openxmlformats.org/officeDocument/2006/relationships/hyperlink" Target="http://www.transport.govt.nz/ourwork/TMIF/Pages/TV001.aspx" TargetMode="External" /><Relationship Id="rId24" Type="http://schemas.openxmlformats.org/officeDocument/2006/relationships/hyperlink" Target="http://www.transport.govt.nz/ourwork/TMIF/Pages/TV001.aspx" TargetMode="External" /><Relationship Id="rId25" Type="http://schemas.openxmlformats.org/officeDocument/2006/relationships/hyperlink" Target="http://www.transport.govt.nz/ourwork/TMIF/Pages/TV001.aspx" TargetMode="External" /><Relationship Id="rId26" Type="http://schemas.openxmlformats.org/officeDocument/2006/relationships/hyperlink" Target="http://www.transport.govt.nz/ourwork/TMIF/Pages/TV001.aspx" TargetMode="External" /><Relationship Id="rId27" Type="http://schemas.openxmlformats.org/officeDocument/2006/relationships/hyperlink" Target="http://www.transport.govt.nz/ourwork/TMIF/Pages/TV001.aspx" TargetMode="External" /><Relationship Id="rId28" Type="http://schemas.openxmlformats.org/officeDocument/2006/relationships/hyperlink" Target="http://www.transport.govt.nz/ourwork/TMIF/Pages/TV001.aspx" TargetMode="External" /><Relationship Id="rId29" Type="http://schemas.openxmlformats.org/officeDocument/2006/relationships/hyperlink" Target="http://www.transport.govt.nz/ourwork/TMIF/Pages/TV001.aspx" TargetMode="External" /><Relationship Id="rId30" Type="http://schemas.openxmlformats.org/officeDocument/2006/relationships/hyperlink" Target="http://www.transport.govt.nz/ourwork/TMIF/Pages/TV001.aspx" TargetMode="External" /><Relationship Id="rId31" Type="http://schemas.openxmlformats.org/officeDocument/2006/relationships/hyperlink" Target="http://www.transport.govt.nz/ourwork/TMIF/Pages/TV001.aspx" TargetMode="External" /><Relationship Id="rId32" Type="http://schemas.openxmlformats.org/officeDocument/2006/relationships/hyperlink" Target="http://www.transport.govt.nz/ourwork/TMIF/Pages/TV001.aspx" TargetMode="External" /><Relationship Id="rId33" Type="http://schemas.openxmlformats.org/officeDocument/2006/relationships/hyperlink" Target="http://www.transport.govt.nz/ourwork/TMIF/Pages/TV001.aspx" TargetMode="External" /><Relationship Id="rId34" Type="http://schemas.openxmlformats.org/officeDocument/2006/relationships/hyperlink" Target="http://www.transport.govt.nz/ourwork/TMIF/Pages/TV001.aspx" TargetMode="External" /><Relationship Id="rId35" Type="http://schemas.openxmlformats.org/officeDocument/2006/relationships/hyperlink" Target="http://www.transport.govt.nz/ourwork/TMIF/Pages/TV001.aspx" TargetMode="External" /><Relationship Id="rId36" Type="http://schemas.openxmlformats.org/officeDocument/2006/relationships/hyperlink" Target="http://www.transport.govt.nz/ourwork/TMIF/Pages/TV001.aspx"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transport.govt.nz/ourwork/TMIF/Pages/TV001.aspx" TargetMode="External" /><Relationship Id="rId2" Type="http://schemas.openxmlformats.org/officeDocument/2006/relationships/hyperlink" Target="http://www.transport.govt.nz/ourwork/TMIF/Pages/TV034.aspx" TargetMode="External" /><Relationship Id="rId3" Type="http://schemas.openxmlformats.org/officeDocument/2006/relationships/hyperlink" Target="http://www.transport.govt.nz/ourwork/TMIF/Pages/TV034.aspx" TargetMode="External" /><Relationship Id="rId4" Type="http://schemas.openxmlformats.org/officeDocument/2006/relationships/hyperlink" Target="http://www.transport.govt.nz/ourwork/TMIF/Pages/TV034.aspx" TargetMode="External" /><Relationship Id="rId5" Type="http://schemas.openxmlformats.org/officeDocument/2006/relationships/hyperlink" Target="http://www.transport.govt.nz/ourwork/TMIF/Pages/TV034.aspx" TargetMode="External" /><Relationship Id="rId6" Type="http://schemas.openxmlformats.org/officeDocument/2006/relationships/hyperlink" Target="http://www.transport.govt.nz/ourwork/TMIF/Pages/TV034.aspx" TargetMode="External" /><Relationship Id="rId7" Type="http://schemas.openxmlformats.org/officeDocument/2006/relationships/hyperlink" Target="http://www.transport.govt.nz/ourwork/TMIF/Pages/TV034.aspx" TargetMode="External" /><Relationship Id="rId8" Type="http://schemas.openxmlformats.org/officeDocument/2006/relationships/hyperlink" Target="http://www.transport.govt.nz/ourwork/TMIF/Pages/TV034.aspx" TargetMode="External" /><Relationship Id="rId9" Type="http://schemas.openxmlformats.org/officeDocument/2006/relationships/hyperlink" Target="http://www.transport.govt.nz/ourwork/TMIF/Pages/TV034.aspx" TargetMode="External" /><Relationship Id="rId10" Type="http://schemas.openxmlformats.org/officeDocument/2006/relationships/hyperlink" Target="http://www.transport.govt.nz/ourwork/TMIF/Pages/TV034.aspx" TargetMode="External" /><Relationship Id="rId11" Type="http://schemas.openxmlformats.org/officeDocument/2006/relationships/hyperlink" Target="http://www.transport.govt.nz/ourwork/TMIF/Pages/TV034.aspx" TargetMode="External" /><Relationship Id="rId12" Type="http://schemas.openxmlformats.org/officeDocument/2006/relationships/hyperlink" Target="http://www.transport.govt.nz/research/roadsafetysurveys/speedsurveys/2012speedsurveyresultscarspeeds/" TargetMode="External" /><Relationship Id="rId13" Type="http://schemas.openxmlformats.org/officeDocument/2006/relationships/hyperlink" Target="http://www.transport.govt.nz/research/roadsafetysurveys/speedsurveys/2012speedsurveyresultscarspeeds/" TargetMode="External" /><Relationship Id="rId14" Type="http://schemas.openxmlformats.org/officeDocument/2006/relationships/hyperlink" Target="http://www.transport.govt.nz/research/roadsafetysurveys/speedsurveys/2012speedsurveyresultsheavyvehiclespeeds/" TargetMode="External" /><Relationship Id="rId15" Type="http://schemas.openxmlformats.org/officeDocument/2006/relationships/hyperlink" Target="http://www.transport.govt.nz/research/roadsafetysurveys/speedsurveys/2012speedsurveyresultsheavyvehiclespeeds/" TargetMode="External" /><Relationship Id="rId16" Type="http://schemas.openxmlformats.org/officeDocument/2006/relationships/hyperlink" Target="http://www.transport.govt.nz/ourwork/tmif/networkreliability/nr002/" TargetMode="External" /><Relationship Id="rId17" Type="http://schemas.openxmlformats.org/officeDocument/2006/relationships/hyperlink" Target="http://www.transport.govt.nz/ourwork/tmif/networkreliability/nr002/" TargetMode="External" /><Relationship Id="rId18" Type="http://schemas.openxmlformats.org/officeDocument/2006/relationships/hyperlink" Target="http://www.transport.govt.nz/ourwork/tmif/networkreliability/nr002/" TargetMode="External" /><Relationship Id="rId19" Type="http://schemas.openxmlformats.org/officeDocument/2006/relationships/hyperlink" Target="http://www.transport.govt.nz/ourwork/tmif/networkreliability/nr002/" TargetMode="External" /><Relationship Id="rId20" Type="http://schemas.openxmlformats.org/officeDocument/2006/relationships/hyperlink" Target="http://www.transport.govt.nz/ourwork/tmif/networkreliability/nr002/" TargetMode="External" /><Relationship Id="rId21" Type="http://schemas.openxmlformats.org/officeDocument/2006/relationships/hyperlink" Target="http://www.transport.govt.nz/ourwork/tmif/networkreliability/nr002/" TargetMode="External" /><Relationship Id="rId22" Type="http://schemas.openxmlformats.org/officeDocument/2006/relationships/hyperlink" Target="http://www.transport.govt.nz/ourwork/TMIF/Pages/TV001.aspx" TargetMode="External" /><Relationship Id="rId23" Type="http://schemas.openxmlformats.org/officeDocument/2006/relationships/hyperlink" Target="http://www.transport.govt.nz/ourwork/TMIF/Pages/TV001.aspx" TargetMode="External" /><Relationship Id="rId24" Type="http://schemas.openxmlformats.org/officeDocument/2006/relationships/hyperlink" Target="http://www.transport.govt.nz/ourwork/TMIF/Pages/TV001.aspx" TargetMode="External" /><Relationship Id="rId25" Type="http://schemas.openxmlformats.org/officeDocument/2006/relationships/hyperlink" Target="http://www.transport.govt.nz/ourwork/TMIF/Pages/TV001.aspx" TargetMode="External" /><Relationship Id="rId26" Type="http://schemas.openxmlformats.org/officeDocument/2006/relationships/hyperlink" Target="http://www.transport.govt.nz/ourwork/TMIF/Pages/TV001.aspx" TargetMode="External" /><Relationship Id="rId27" Type="http://schemas.openxmlformats.org/officeDocument/2006/relationships/hyperlink" Target="http://www.transport.govt.nz/ourwork/TMIF/Pages/TV001.aspx" TargetMode="External" /><Relationship Id="rId28" Type="http://schemas.openxmlformats.org/officeDocument/2006/relationships/hyperlink" Target="http://www.transport.govt.nz/ourwork/TMIF/Pages/TV001.aspx" TargetMode="External" /><Relationship Id="rId29" Type="http://schemas.openxmlformats.org/officeDocument/2006/relationships/hyperlink" Target="http://www.transport.govt.nz/ourwork/TMIF/Pages/TV001.aspx" TargetMode="External" /><Relationship Id="rId30" Type="http://schemas.openxmlformats.org/officeDocument/2006/relationships/hyperlink" Target="http://www.transport.govt.nz/ourwork/TMIF/Pages/TV001.aspx" TargetMode="External" /><Relationship Id="rId31" Type="http://schemas.openxmlformats.org/officeDocument/2006/relationships/hyperlink" Target="http://www.transport.govt.nz/ourwork/TMIF/Pages/TV001.aspx" TargetMode="External" /><Relationship Id="rId32" Type="http://schemas.openxmlformats.org/officeDocument/2006/relationships/hyperlink" Target="http://www.transport.govt.nz/ourwork/TMIF/Pages/TV001.aspx" TargetMode="External" /><Relationship Id="rId33" Type="http://schemas.openxmlformats.org/officeDocument/2006/relationships/hyperlink" Target="http://www.transport.govt.nz/ourwork/TMIF/Pages/TV001.aspx" TargetMode="External" /><Relationship Id="rId34" Type="http://schemas.openxmlformats.org/officeDocument/2006/relationships/hyperlink" Target="http://www.transport.govt.nz/ourwork/TMIF/Pages/TV001.aspx" TargetMode="External" /><Relationship Id="rId35" Type="http://schemas.openxmlformats.org/officeDocument/2006/relationships/hyperlink" Target="http://www.transport.govt.nz/ourwork/TMIF/Pages/TV001.aspx" TargetMode="External" /><Relationship Id="rId36" Type="http://schemas.openxmlformats.org/officeDocument/2006/relationships/hyperlink" Target="http://www.transport.govt.nz/ourwork/TMIF/Pages/TV001.aspx"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transport.govt.nz/ourwork/TMIF/Pages/TV001.aspx" TargetMode="External" /><Relationship Id="rId2" Type="http://schemas.openxmlformats.org/officeDocument/2006/relationships/hyperlink" Target="http://www.transport.govt.nz/ourwork/TMIF/Pages/TV034.aspx" TargetMode="External" /><Relationship Id="rId3" Type="http://schemas.openxmlformats.org/officeDocument/2006/relationships/hyperlink" Target="http://www.transport.govt.nz/ourwork/TMIF/Pages/TV034.aspx" TargetMode="External" /><Relationship Id="rId4" Type="http://schemas.openxmlformats.org/officeDocument/2006/relationships/hyperlink" Target="http://www.transport.govt.nz/ourwork/TMIF/Pages/TV034.aspx" TargetMode="External" /><Relationship Id="rId5" Type="http://schemas.openxmlformats.org/officeDocument/2006/relationships/hyperlink" Target="http://www.transport.govt.nz/ourwork/TMIF/Pages/TV034.aspx" TargetMode="External" /><Relationship Id="rId6" Type="http://schemas.openxmlformats.org/officeDocument/2006/relationships/hyperlink" Target="http://www.transport.govt.nz/ourwork/TMIF/Pages/TV034.aspx" TargetMode="External" /><Relationship Id="rId7" Type="http://schemas.openxmlformats.org/officeDocument/2006/relationships/hyperlink" Target="http://www.transport.govt.nz/ourwork/TMIF/Pages/TV034.aspx" TargetMode="External" /><Relationship Id="rId8" Type="http://schemas.openxmlformats.org/officeDocument/2006/relationships/hyperlink" Target="http://www.transport.govt.nz/ourwork/TMIF/Pages/TV034.aspx" TargetMode="External" /><Relationship Id="rId9" Type="http://schemas.openxmlformats.org/officeDocument/2006/relationships/hyperlink" Target="http://www.transport.govt.nz/ourwork/TMIF/Pages/TV034.aspx" TargetMode="External" /><Relationship Id="rId10" Type="http://schemas.openxmlformats.org/officeDocument/2006/relationships/hyperlink" Target="http://www.transport.govt.nz/ourwork/TMIF/Pages/TV034.aspx" TargetMode="External" /><Relationship Id="rId11" Type="http://schemas.openxmlformats.org/officeDocument/2006/relationships/hyperlink" Target="http://www.transport.govt.nz/ourwork/TMIF/Pages/TV034.aspx" TargetMode="External" /><Relationship Id="rId12" Type="http://schemas.openxmlformats.org/officeDocument/2006/relationships/hyperlink" Target="http://www.transport.govt.nz/research/roadsafetysurveys/speedsurveys/2012speedsurveyresultscarspeeds/" TargetMode="External" /><Relationship Id="rId13" Type="http://schemas.openxmlformats.org/officeDocument/2006/relationships/hyperlink" Target="http://www.transport.govt.nz/research/roadsafetysurveys/speedsurveys/2012speedsurveyresultscarspeeds/" TargetMode="External" /><Relationship Id="rId14" Type="http://schemas.openxmlformats.org/officeDocument/2006/relationships/hyperlink" Target="http://www.transport.govt.nz/research/roadsafetysurveys/speedsurveys/2012speedsurveyresultsheavyvehiclespeeds/" TargetMode="External" /><Relationship Id="rId15" Type="http://schemas.openxmlformats.org/officeDocument/2006/relationships/hyperlink" Target="http://www.transport.govt.nz/research/roadsafetysurveys/speedsurveys/2012speedsurveyresultsheavyvehiclespeeds/" TargetMode="External" /><Relationship Id="rId16" Type="http://schemas.openxmlformats.org/officeDocument/2006/relationships/hyperlink" Target="http://www.transport.govt.nz/ourwork/tmif/networkreliability/nr002/" TargetMode="External" /><Relationship Id="rId17" Type="http://schemas.openxmlformats.org/officeDocument/2006/relationships/hyperlink" Target="http://www.transport.govt.nz/ourwork/tmif/networkreliability/nr002/" TargetMode="External" /><Relationship Id="rId18" Type="http://schemas.openxmlformats.org/officeDocument/2006/relationships/hyperlink" Target="http://www.transport.govt.nz/ourwork/tmif/networkreliability/nr002/" TargetMode="External" /><Relationship Id="rId19" Type="http://schemas.openxmlformats.org/officeDocument/2006/relationships/hyperlink" Target="http://www.transport.govt.nz/ourwork/tmif/networkreliability/nr002/" TargetMode="External" /><Relationship Id="rId20" Type="http://schemas.openxmlformats.org/officeDocument/2006/relationships/hyperlink" Target="http://www.transport.govt.nz/ourwork/tmif/networkreliability/nr002/" TargetMode="External" /><Relationship Id="rId21" Type="http://schemas.openxmlformats.org/officeDocument/2006/relationships/hyperlink" Target="http://www.transport.govt.nz/ourwork/tmif/networkreliability/nr002/" TargetMode="External" /><Relationship Id="rId22" Type="http://schemas.openxmlformats.org/officeDocument/2006/relationships/hyperlink" Target="http://www.transport.govt.nz/ourwork/TMIF/Pages/TV001.aspx" TargetMode="External" /><Relationship Id="rId23" Type="http://schemas.openxmlformats.org/officeDocument/2006/relationships/hyperlink" Target="http://www.transport.govt.nz/ourwork/TMIF/Pages/TV001.aspx" TargetMode="External" /><Relationship Id="rId24" Type="http://schemas.openxmlformats.org/officeDocument/2006/relationships/hyperlink" Target="http://www.transport.govt.nz/ourwork/TMIF/Pages/TV001.aspx" TargetMode="External" /><Relationship Id="rId25" Type="http://schemas.openxmlformats.org/officeDocument/2006/relationships/hyperlink" Target="http://www.transport.govt.nz/ourwork/TMIF/Pages/TV001.aspx" TargetMode="External" /><Relationship Id="rId26" Type="http://schemas.openxmlformats.org/officeDocument/2006/relationships/hyperlink" Target="http://www.transport.govt.nz/ourwork/TMIF/Pages/TV001.aspx" TargetMode="External" /><Relationship Id="rId27" Type="http://schemas.openxmlformats.org/officeDocument/2006/relationships/hyperlink" Target="http://www.transport.govt.nz/ourwork/TMIF/Pages/TV001.aspx" TargetMode="External" /><Relationship Id="rId28" Type="http://schemas.openxmlformats.org/officeDocument/2006/relationships/hyperlink" Target="http://www.transport.govt.nz/ourwork/TMIF/Pages/TV001.aspx" TargetMode="External" /><Relationship Id="rId29" Type="http://schemas.openxmlformats.org/officeDocument/2006/relationships/hyperlink" Target="http://www.transport.govt.nz/ourwork/TMIF/Pages/TV001.aspx" TargetMode="External" /><Relationship Id="rId30" Type="http://schemas.openxmlformats.org/officeDocument/2006/relationships/hyperlink" Target="http://www.transport.govt.nz/ourwork/TMIF/Pages/TV001.aspx" TargetMode="External" /><Relationship Id="rId31" Type="http://schemas.openxmlformats.org/officeDocument/2006/relationships/hyperlink" Target="http://www.transport.govt.nz/ourwork/TMIF/Pages/TV001.aspx" TargetMode="External" /><Relationship Id="rId32" Type="http://schemas.openxmlformats.org/officeDocument/2006/relationships/hyperlink" Target="http://www.transport.govt.nz/ourwork/TMIF/Pages/TV001.aspx" TargetMode="External" /><Relationship Id="rId33" Type="http://schemas.openxmlformats.org/officeDocument/2006/relationships/hyperlink" Target="http://www.transport.govt.nz/ourwork/TMIF/Pages/TV001.aspx" TargetMode="External" /><Relationship Id="rId34" Type="http://schemas.openxmlformats.org/officeDocument/2006/relationships/hyperlink" Target="http://www.transport.govt.nz/ourwork/TMIF/Pages/TV001.aspx" TargetMode="External" /><Relationship Id="rId35" Type="http://schemas.openxmlformats.org/officeDocument/2006/relationships/hyperlink" Target="http://www.transport.govt.nz/ourwork/TMIF/Pages/TV001.aspx" TargetMode="External" /><Relationship Id="rId36" Type="http://schemas.openxmlformats.org/officeDocument/2006/relationships/hyperlink" Target="http://www.transport.govt.nz/ourwork/TMIF/Pages/TV001.aspx"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transport.govt.nz/ourwork/TMIF/Pages/TV001.aspx" TargetMode="External" /><Relationship Id="rId2" Type="http://schemas.openxmlformats.org/officeDocument/2006/relationships/hyperlink" Target="http://www.transport.govt.nz/ourwork/TMIF/Pages/TV034.aspx" TargetMode="External" /><Relationship Id="rId3" Type="http://schemas.openxmlformats.org/officeDocument/2006/relationships/hyperlink" Target="http://www.transport.govt.nz/ourwork/TMIF/Pages/TV034.aspx" TargetMode="External" /><Relationship Id="rId4" Type="http://schemas.openxmlformats.org/officeDocument/2006/relationships/hyperlink" Target="http://www.transport.govt.nz/ourwork/TMIF/Pages/TV034.aspx" TargetMode="External" /><Relationship Id="rId5" Type="http://schemas.openxmlformats.org/officeDocument/2006/relationships/hyperlink" Target="http://www.transport.govt.nz/ourwork/TMIF/Pages/TV034.aspx" TargetMode="External" /><Relationship Id="rId6" Type="http://schemas.openxmlformats.org/officeDocument/2006/relationships/hyperlink" Target="http://www.transport.govt.nz/ourwork/TMIF/Pages/TV034.aspx" TargetMode="External" /><Relationship Id="rId7" Type="http://schemas.openxmlformats.org/officeDocument/2006/relationships/hyperlink" Target="http://www.transport.govt.nz/ourwork/TMIF/Pages/TV034.aspx" TargetMode="External" /><Relationship Id="rId8" Type="http://schemas.openxmlformats.org/officeDocument/2006/relationships/hyperlink" Target="http://www.transport.govt.nz/ourwork/TMIF/Pages/TV034.aspx" TargetMode="External" /><Relationship Id="rId9" Type="http://schemas.openxmlformats.org/officeDocument/2006/relationships/hyperlink" Target="http://www.transport.govt.nz/ourwork/TMIF/Pages/TV034.aspx" TargetMode="External" /><Relationship Id="rId10" Type="http://schemas.openxmlformats.org/officeDocument/2006/relationships/hyperlink" Target="http://www.transport.govt.nz/ourwork/TMIF/Pages/TV034.aspx" TargetMode="External" /><Relationship Id="rId11" Type="http://schemas.openxmlformats.org/officeDocument/2006/relationships/hyperlink" Target="http://www.transport.govt.nz/ourwork/TMIF/Pages/TV034.aspx" TargetMode="External" /><Relationship Id="rId12" Type="http://schemas.openxmlformats.org/officeDocument/2006/relationships/hyperlink" Target="http://www.transport.govt.nz/research/roadsafetysurveys/speedsurveys/2012speedsurveyresultscarspeeds/" TargetMode="External" /><Relationship Id="rId13" Type="http://schemas.openxmlformats.org/officeDocument/2006/relationships/hyperlink" Target="http://www.transport.govt.nz/research/roadsafetysurveys/speedsurveys/2012speedsurveyresultscarspeeds/" TargetMode="External" /><Relationship Id="rId14" Type="http://schemas.openxmlformats.org/officeDocument/2006/relationships/hyperlink" Target="http://www.transport.govt.nz/research/roadsafetysurveys/speedsurveys/2012speedsurveyresultsheavyvehiclespeeds/" TargetMode="External" /><Relationship Id="rId15" Type="http://schemas.openxmlformats.org/officeDocument/2006/relationships/hyperlink" Target="http://www.transport.govt.nz/research/roadsafetysurveys/speedsurveys/2012speedsurveyresultsheavyvehiclespeeds/" TargetMode="External" /><Relationship Id="rId16" Type="http://schemas.openxmlformats.org/officeDocument/2006/relationships/hyperlink" Target="http://www.transport.govt.nz/ourwork/tmif/networkreliability/nr002/" TargetMode="External" /><Relationship Id="rId17" Type="http://schemas.openxmlformats.org/officeDocument/2006/relationships/hyperlink" Target="http://www.transport.govt.nz/ourwork/tmif/networkreliability/nr002/" TargetMode="External" /><Relationship Id="rId18" Type="http://schemas.openxmlformats.org/officeDocument/2006/relationships/hyperlink" Target="http://www.transport.govt.nz/ourwork/tmif/networkreliability/nr002/" TargetMode="External" /><Relationship Id="rId19" Type="http://schemas.openxmlformats.org/officeDocument/2006/relationships/hyperlink" Target="http://www.transport.govt.nz/ourwork/tmif/networkreliability/nr002/" TargetMode="External" /><Relationship Id="rId20" Type="http://schemas.openxmlformats.org/officeDocument/2006/relationships/hyperlink" Target="http://www.transport.govt.nz/ourwork/tmif/networkreliability/nr002/" TargetMode="External" /><Relationship Id="rId21" Type="http://schemas.openxmlformats.org/officeDocument/2006/relationships/hyperlink" Target="http://www.transport.govt.nz/ourwork/tmif/networkreliability/nr002/" TargetMode="External" /><Relationship Id="rId22" Type="http://schemas.openxmlformats.org/officeDocument/2006/relationships/hyperlink" Target="http://www.transport.govt.nz/ourwork/TMIF/Pages/TV001.aspx" TargetMode="External" /><Relationship Id="rId23" Type="http://schemas.openxmlformats.org/officeDocument/2006/relationships/hyperlink" Target="http://www.transport.govt.nz/ourwork/TMIF/Pages/TV001.aspx" TargetMode="External" /><Relationship Id="rId24" Type="http://schemas.openxmlformats.org/officeDocument/2006/relationships/hyperlink" Target="http://www.transport.govt.nz/ourwork/TMIF/Pages/TV001.aspx" TargetMode="External" /><Relationship Id="rId25" Type="http://schemas.openxmlformats.org/officeDocument/2006/relationships/hyperlink" Target="http://www.transport.govt.nz/ourwork/TMIF/Pages/TV001.aspx" TargetMode="External" /><Relationship Id="rId26" Type="http://schemas.openxmlformats.org/officeDocument/2006/relationships/hyperlink" Target="http://www.transport.govt.nz/ourwork/TMIF/Pages/TV001.aspx" TargetMode="External" /><Relationship Id="rId27" Type="http://schemas.openxmlformats.org/officeDocument/2006/relationships/hyperlink" Target="http://www.transport.govt.nz/ourwork/TMIF/Pages/TV001.aspx" TargetMode="External" /><Relationship Id="rId28" Type="http://schemas.openxmlformats.org/officeDocument/2006/relationships/hyperlink" Target="http://www.transport.govt.nz/ourwork/TMIF/Pages/TV001.aspx" TargetMode="External" /><Relationship Id="rId29" Type="http://schemas.openxmlformats.org/officeDocument/2006/relationships/hyperlink" Target="http://www.transport.govt.nz/ourwork/TMIF/Pages/TV001.aspx" TargetMode="External" /><Relationship Id="rId30" Type="http://schemas.openxmlformats.org/officeDocument/2006/relationships/hyperlink" Target="http://www.transport.govt.nz/ourwork/TMIF/Pages/TV001.aspx" TargetMode="External" /><Relationship Id="rId31" Type="http://schemas.openxmlformats.org/officeDocument/2006/relationships/hyperlink" Target="http://www.transport.govt.nz/ourwork/TMIF/Pages/TV001.aspx" TargetMode="External" /><Relationship Id="rId32" Type="http://schemas.openxmlformats.org/officeDocument/2006/relationships/hyperlink" Target="http://www.transport.govt.nz/ourwork/TMIF/Pages/TV001.aspx" TargetMode="External" /><Relationship Id="rId33" Type="http://schemas.openxmlformats.org/officeDocument/2006/relationships/hyperlink" Target="http://www.transport.govt.nz/ourwork/TMIF/Pages/TV001.aspx" TargetMode="External" /><Relationship Id="rId34" Type="http://schemas.openxmlformats.org/officeDocument/2006/relationships/hyperlink" Target="http://www.transport.govt.nz/ourwork/TMIF/Pages/TV001.aspx" TargetMode="External" /><Relationship Id="rId35" Type="http://schemas.openxmlformats.org/officeDocument/2006/relationships/hyperlink" Target="http://www.transport.govt.nz/ourwork/TMIF/Pages/TV001.aspx" TargetMode="External" /><Relationship Id="rId36" Type="http://schemas.openxmlformats.org/officeDocument/2006/relationships/hyperlink" Target="http://www.transport.govt.nz/ourwork/TMIF/Pages/TV001.asp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transport.govt.nz/ourwork/TMIF/Pages/TV001.aspx" TargetMode="External" /><Relationship Id="rId2" Type="http://schemas.openxmlformats.org/officeDocument/2006/relationships/hyperlink" Target="http://www.transport.govt.nz/ourwork/TMIF/Pages/TV034.aspx" TargetMode="External" /><Relationship Id="rId3" Type="http://schemas.openxmlformats.org/officeDocument/2006/relationships/hyperlink" Target="http://www.transport.govt.nz/ourwork/TMIF/Pages/TV034.aspx" TargetMode="External" /><Relationship Id="rId4" Type="http://schemas.openxmlformats.org/officeDocument/2006/relationships/hyperlink" Target="http://www.transport.govt.nz/ourwork/TMIF/Pages/TV034.aspx" TargetMode="External" /><Relationship Id="rId5" Type="http://schemas.openxmlformats.org/officeDocument/2006/relationships/hyperlink" Target="http://www.transport.govt.nz/ourwork/TMIF/Pages/TV034.aspx" TargetMode="External" /><Relationship Id="rId6" Type="http://schemas.openxmlformats.org/officeDocument/2006/relationships/hyperlink" Target="http://www.transport.govt.nz/ourwork/TMIF/Pages/TV034.aspx" TargetMode="External" /><Relationship Id="rId7" Type="http://schemas.openxmlformats.org/officeDocument/2006/relationships/hyperlink" Target="http://www.transport.govt.nz/ourwork/TMIF/Pages/TV034.aspx" TargetMode="External" /><Relationship Id="rId8" Type="http://schemas.openxmlformats.org/officeDocument/2006/relationships/hyperlink" Target="http://www.transport.govt.nz/ourwork/TMIF/Pages/TV034.aspx" TargetMode="External" /><Relationship Id="rId9" Type="http://schemas.openxmlformats.org/officeDocument/2006/relationships/hyperlink" Target="http://www.transport.govt.nz/ourwork/TMIF/Pages/TV034.aspx" TargetMode="External" /><Relationship Id="rId10" Type="http://schemas.openxmlformats.org/officeDocument/2006/relationships/hyperlink" Target="http://www.transport.govt.nz/ourwork/TMIF/Pages/TV034.aspx" TargetMode="External" /><Relationship Id="rId11" Type="http://schemas.openxmlformats.org/officeDocument/2006/relationships/hyperlink" Target="http://www.transport.govt.nz/ourwork/TMIF/Pages/TV034.aspx" TargetMode="External" /><Relationship Id="rId12" Type="http://schemas.openxmlformats.org/officeDocument/2006/relationships/hyperlink" Target="http://www.transport.govt.nz/research/roadsafetysurveys/speedsurveys/2012speedsurveyresultscarspeeds/" TargetMode="External" /><Relationship Id="rId13" Type="http://schemas.openxmlformats.org/officeDocument/2006/relationships/hyperlink" Target="http://www.transport.govt.nz/research/roadsafetysurveys/speedsurveys/2012speedsurveyresultscarspeeds/" TargetMode="External" /><Relationship Id="rId14" Type="http://schemas.openxmlformats.org/officeDocument/2006/relationships/hyperlink" Target="http://www.transport.govt.nz/research/roadsafetysurveys/speedsurveys/2012speedsurveyresultsheavyvehiclespeeds/" TargetMode="External" /><Relationship Id="rId15" Type="http://schemas.openxmlformats.org/officeDocument/2006/relationships/hyperlink" Target="http://www.transport.govt.nz/research/roadsafetysurveys/speedsurveys/2012speedsurveyresultsheavyvehiclespeeds/" TargetMode="External" /><Relationship Id="rId16" Type="http://schemas.openxmlformats.org/officeDocument/2006/relationships/hyperlink" Target="http://www.transport.govt.nz/ourwork/tmif/networkreliability/nr002/" TargetMode="External" /><Relationship Id="rId17" Type="http://schemas.openxmlformats.org/officeDocument/2006/relationships/hyperlink" Target="http://www.transport.govt.nz/ourwork/tmif/networkreliability/nr002/" TargetMode="External" /><Relationship Id="rId18" Type="http://schemas.openxmlformats.org/officeDocument/2006/relationships/hyperlink" Target="http://www.transport.govt.nz/ourwork/tmif/networkreliability/nr002/" TargetMode="External" /><Relationship Id="rId19" Type="http://schemas.openxmlformats.org/officeDocument/2006/relationships/hyperlink" Target="http://www.transport.govt.nz/ourwork/tmif/networkreliability/nr002/" TargetMode="External" /><Relationship Id="rId20" Type="http://schemas.openxmlformats.org/officeDocument/2006/relationships/hyperlink" Target="http://www.transport.govt.nz/ourwork/tmif/networkreliability/nr002/" TargetMode="External" /><Relationship Id="rId21" Type="http://schemas.openxmlformats.org/officeDocument/2006/relationships/hyperlink" Target="http://www.transport.govt.nz/ourwork/tmif/networkreliability/nr002/" TargetMode="External" /><Relationship Id="rId22" Type="http://schemas.openxmlformats.org/officeDocument/2006/relationships/hyperlink" Target="http://www.transport.govt.nz/ourwork/TMIF/Pages/TV001.aspx" TargetMode="External" /><Relationship Id="rId23" Type="http://schemas.openxmlformats.org/officeDocument/2006/relationships/hyperlink" Target="http://www.transport.govt.nz/ourwork/TMIF/Pages/TV001.aspx" TargetMode="External" /><Relationship Id="rId24" Type="http://schemas.openxmlformats.org/officeDocument/2006/relationships/hyperlink" Target="http://www.transport.govt.nz/ourwork/TMIF/Pages/TV001.aspx" TargetMode="External" /><Relationship Id="rId25" Type="http://schemas.openxmlformats.org/officeDocument/2006/relationships/hyperlink" Target="http://www.transport.govt.nz/ourwork/TMIF/Pages/TV001.aspx" TargetMode="External" /><Relationship Id="rId26" Type="http://schemas.openxmlformats.org/officeDocument/2006/relationships/hyperlink" Target="http://www.transport.govt.nz/ourwork/TMIF/Pages/TV001.aspx" TargetMode="External" /><Relationship Id="rId27" Type="http://schemas.openxmlformats.org/officeDocument/2006/relationships/hyperlink" Target="http://www.transport.govt.nz/ourwork/TMIF/Pages/TV001.aspx" TargetMode="External" /><Relationship Id="rId28" Type="http://schemas.openxmlformats.org/officeDocument/2006/relationships/hyperlink" Target="http://www.transport.govt.nz/ourwork/TMIF/Pages/TV001.aspx" TargetMode="External" /><Relationship Id="rId29" Type="http://schemas.openxmlformats.org/officeDocument/2006/relationships/hyperlink" Target="http://www.transport.govt.nz/ourwork/TMIF/Pages/TV001.aspx" TargetMode="External" /><Relationship Id="rId30" Type="http://schemas.openxmlformats.org/officeDocument/2006/relationships/hyperlink" Target="http://www.transport.govt.nz/ourwork/TMIF/Pages/TV001.aspx" TargetMode="External" /><Relationship Id="rId31" Type="http://schemas.openxmlformats.org/officeDocument/2006/relationships/hyperlink" Target="http://www.transport.govt.nz/ourwork/TMIF/Pages/TV001.aspx" TargetMode="External" /><Relationship Id="rId32" Type="http://schemas.openxmlformats.org/officeDocument/2006/relationships/hyperlink" Target="http://www.transport.govt.nz/ourwork/TMIF/Pages/TV001.aspx" TargetMode="External" /><Relationship Id="rId33" Type="http://schemas.openxmlformats.org/officeDocument/2006/relationships/hyperlink" Target="http://www.transport.govt.nz/ourwork/TMIF/Pages/TV001.aspx" TargetMode="External" /><Relationship Id="rId34" Type="http://schemas.openxmlformats.org/officeDocument/2006/relationships/hyperlink" Target="http://www.transport.govt.nz/ourwork/TMIF/Pages/TV001.aspx" TargetMode="External" /><Relationship Id="rId35" Type="http://schemas.openxmlformats.org/officeDocument/2006/relationships/hyperlink" Target="http://www.transport.govt.nz/ourwork/TMIF/Pages/TV001.aspx" TargetMode="External" /><Relationship Id="rId36" Type="http://schemas.openxmlformats.org/officeDocument/2006/relationships/hyperlink" Target="http://www.transport.govt.nz/ourwork/TMIF/Pages/TV001.aspx"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www.transport.govt.nz/ourwork/TMIF/Pages/TV001.aspx" TargetMode="External" /><Relationship Id="rId2" Type="http://schemas.openxmlformats.org/officeDocument/2006/relationships/hyperlink" Target="http://www.transport.govt.nz/ourwork/TMIF/Pages/TV034.aspx" TargetMode="External" /><Relationship Id="rId3" Type="http://schemas.openxmlformats.org/officeDocument/2006/relationships/hyperlink" Target="http://www.transport.govt.nz/ourwork/TMIF/Pages/TV034.aspx" TargetMode="External" /><Relationship Id="rId4" Type="http://schemas.openxmlformats.org/officeDocument/2006/relationships/hyperlink" Target="http://www.transport.govt.nz/ourwork/TMIF/Pages/TV034.aspx" TargetMode="External" /><Relationship Id="rId5" Type="http://schemas.openxmlformats.org/officeDocument/2006/relationships/hyperlink" Target="http://www.transport.govt.nz/ourwork/TMIF/Pages/TV034.aspx" TargetMode="External" /><Relationship Id="rId6" Type="http://schemas.openxmlformats.org/officeDocument/2006/relationships/hyperlink" Target="http://www.transport.govt.nz/ourwork/TMIF/Pages/TV034.aspx" TargetMode="External" /><Relationship Id="rId7" Type="http://schemas.openxmlformats.org/officeDocument/2006/relationships/hyperlink" Target="http://www.transport.govt.nz/ourwork/TMIF/Pages/TV034.aspx" TargetMode="External" /><Relationship Id="rId8" Type="http://schemas.openxmlformats.org/officeDocument/2006/relationships/hyperlink" Target="http://www.transport.govt.nz/ourwork/TMIF/Pages/TV034.aspx" TargetMode="External" /><Relationship Id="rId9" Type="http://schemas.openxmlformats.org/officeDocument/2006/relationships/hyperlink" Target="http://www.transport.govt.nz/ourwork/TMIF/Pages/TV034.aspx" TargetMode="External" /><Relationship Id="rId10" Type="http://schemas.openxmlformats.org/officeDocument/2006/relationships/hyperlink" Target="http://www.transport.govt.nz/ourwork/TMIF/Pages/TV034.aspx" TargetMode="External" /><Relationship Id="rId11" Type="http://schemas.openxmlformats.org/officeDocument/2006/relationships/hyperlink" Target="http://www.transport.govt.nz/ourwork/TMIF/Pages/TV034.aspx" TargetMode="External" /><Relationship Id="rId12" Type="http://schemas.openxmlformats.org/officeDocument/2006/relationships/hyperlink" Target="http://www.transport.govt.nz/research/roadsafetysurveys/speedsurveys/2012speedsurveyresultscarspeeds/" TargetMode="External" /><Relationship Id="rId13" Type="http://schemas.openxmlformats.org/officeDocument/2006/relationships/hyperlink" Target="http://www.transport.govt.nz/research/roadsafetysurveys/speedsurveys/2012speedsurveyresultscarspeeds/" TargetMode="External" /><Relationship Id="rId14" Type="http://schemas.openxmlformats.org/officeDocument/2006/relationships/hyperlink" Target="http://www.transport.govt.nz/research/roadsafetysurveys/speedsurveys/2012speedsurveyresultsheavyvehiclespeeds/" TargetMode="External" /><Relationship Id="rId15" Type="http://schemas.openxmlformats.org/officeDocument/2006/relationships/hyperlink" Target="http://www.transport.govt.nz/research/roadsafetysurveys/speedsurveys/2012speedsurveyresultsheavyvehiclespeeds/" TargetMode="External" /><Relationship Id="rId16" Type="http://schemas.openxmlformats.org/officeDocument/2006/relationships/hyperlink" Target="http://www.transport.govt.nz/ourwork/tmif/networkreliability/nr002/" TargetMode="External" /><Relationship Id="rId17" Type="http://schemas.openxmlformats.org/officeDocument/2006/relationships/hyperlink" Target="http://www.transport.govt.nz/ourwork/tmif/networkreliability/nr002/" TargetMode="External" /><Relationship Id="rId18" Type="http://schemas.openxmlformats.org/officeDocument/2006/relationships/hyperlink" Target="http://www.transport.govt.nz/ourwork/tmif/networkreliability/nr002/" TargetMode="External" /><Relationship Id="rId19" Type="http://schemas.openxmlformats.org/officeDocument/2006/relationships/hyperlink" Target="http://www.transport.govt.nz/ourwork/tmif/networkreliability/nr002/" TargetMode="External" /><Relationship Id="rId20" Type="http://schemas.openxmlformats.org/officeDocument/2006/relationships/hyperlink" Target="http://www.transport.govt.nz/ourwork/tmif/networkreliability/nr002/" TargetMode="External" /><Relationship Id="rId21" Type="http://schemas.openxmlformats.org/officeDocument/2006/relationships/hyperlink" Target="http://www.transport.govt.nz/ourwork/tmif/networkreliability/nr002/" TargetMode="External" /><Relationship Id="rId22" Type="http://schemas.openxmlformats.org/officeDocument/2006/relationships/hyperlink" Target="http://www.transport.govt.nz/ourwork/TMIF/Pages/TV001.aspx" TargetMode="External" /><Relationship Id="rId23" Type="http://schemas.openxmlformats.org/officeDocument/2006/relationships/hyperlink" Target="http://www.transport.govt.nz/ourwork/TMIF/Pages/TV001.aspx" TargetMode="External" /><Relationship Id="rId24" Type="http://schemas.openxmlformats.org/officeDocument/2006/relationships/hyperlink" Target="http://www.transport.govt.nz/ourwork/TMIF/Pages/TV001.aspx" TargetMode="External" /><Relationship Id="rId25" Type="http://schemas.openxmlformats.org/officeDocument/2006/relationships/hyperlink" Target="http://www.transport.govt.nz/ourwork/TMIF/Pages/TV001.aspx" TargetMode="External" /><Relationship Id="rId26" Type="http://schemas.openxmlformats.org/officeDocument/2006/relationships/hyperlink" Target="http://www.transport.govt.nz/ourwork/TMIF/Pages/TV001.aspx" TargetMode="External" /><Relationship Id="rId27" Type="http://schemas.openxmlformats.org/officeDocument/2006/relationships/hyperlink" Target="http://www.transport.govt.nz/ourwork/TMIF/Pages/TV001.aspx" TargetMode="External" /><Relationship Id="rId28" Type="http://schemas.openxmlformats.org/officeDocument/2006/relationships/hyperlink" Target="http://www.transport.govt.nz/ourwork/TMIF/Pages/TV001.aspx" TargetMode="External" /><Relationship Id="rId29" Type="http://schemas.openxmlformats.org/officeDocument/2006/relationships/hyperlink" Target="http://www.transport.govt.nz/ourwork/TMIF/Pages/TV001.aspx" TargetMode="External" /><Relationship Id="rId30" Type="http://schemas.openxmlformats.org/officeDocument/2006/relationships/hyperlink" Target="http://www.transport.govt.nz/ourwork/TMIF/Pages/TV001.aspx" TargetMode="External" /><Relationship Id="rId31" Type="http://schemas.openxmlformats.org/officeDocument/2006/relationships/hyperlink" Target="http://www.transport.govt.nz/ourwork/TMIF/Pages/TV001.aspx" TargetMode="External" /><Relationship Id="rId32" Type="http://schemas.openxmlformats.org/officeDocument/2006/relationships/hyperlink" Target="http://www.transport.govt.nz/ourwork/TMIF/Pages/TV001.aspx" TargetMode="External" /><Relationship Id="rId33" Type="http://schemas.openxmlformats.org/officeDocument/2006/relationships/hyperlink" Target="http://www.transport.govt.nz/ourwork/TMIF/Pages/TV001.aspx" TargetMode="External" /><Relationship Id="rId34" Type="http://schemas.openxmlformats.org/officeDocument/2006/relationships/hyperlink" Target="http://www.transport.govt.nz/ourwork/TMIF/Pages/TV001.aspx" TargetMode="External" /><Relationship Id="rId35" Type="http://schemas.openxmlformats.org/officeDocument/2006/relationships/hyperlink" Target="http://www.transport.govt.nz/ourwork/TMIF/Pages/TV001.aspx" TargetMode="External" /><Relationship Id="rId36" Type="http://schemas.openxmlformats.org/officeDocument/2006/relationships/hyperlink" Target="http://www.transport.govt.nz/ourwork/TMIF/Pages/TV001.aspx"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www.transport.govt.nz/ourwork/TMIF/Pages/TV001.aspx" TargetMode="External" /><Relationship Id="rId2" Type="http://schemas.openxmlformats.org/officeDocument/2006/relationships/hyperlink" Target="http://www.transport.govt.nz/ourwork/TMIF/Pages/TV034.aspx" TargetMode="External" /><Relationship Id="rId3" Type="http://schemas.openxmlformats.org/officeDocument/2006/relationships/hyperlink" Target="http://www.transport.govt.nz/ourwork/TMIF/Pages/TV034.aspx" TargetMode="External" /><Relationship Id="rId4" Type="http://schemas.openxmlformats.org/officeDocument/2006/relationships/hyperlink" Target="http://www.transport.govt.nz/ourwork/TMIF/Pages/TV034.aspx" TargetMode="External" /><Relationship Id="rId5" Type="http://schemas.openxmlformats.org/officeDocument/2006/relationships/hyperlink" Target="http://www.transport.govt.nz/ourwork/TMIF/Pages/TV034.aspx" TargetMode="External" /><Relationship Id="rId6" Type="http://schemas.openxmlformats.org/officeDocument/2006/relationships/hyperlink" Target="http://www.transport.govt.nz/ourwork/TMIF/Pages/TV034.aspx" TargetMode="External" /><Relationship Id="rId7" Type="http://schemas.openxmlformats.org/officeDocument/2006/relationships/hyperlink" Target="http://www.transport.govt.nz/ourwork/TMIF/Pages/TV034.aspx" TargetMode="External" /><Relationship Id="rId8" Type="http://schemas.openxmlformats.org/officeDocument/2006/relationships/hyperlink" Target="http://www.transport.govt.nz/ourwork/TMIF/Pages/TV034.aspx" TargetMode="External" /><Relationship Id="rId9" Type="http://schemas.openxmlformats.org/officeDocument/2006/relationships/hyperlink" Target="http://www.transport.govt.nz/ourwork/TMIF/Pages/TV034.aspx" TargetMode="External" /><Relationship Id="rId10" Type="http://schemas.openxmlformats.org/officeDocument/2006/relationships/hyperlink" Target="http://www.transport.govt.nz/ourwork/TMIF/Pages/TV034.aspx" TargetMode="External" /><Relationship Id="rId11" Type="http://schemas.openxmlformats.org/officeDocument/2006/relationships/hyperlink" Target="http://www.transport.govt.nz/ourwork/TMIF/Pages/TV034.aspx" TargetMode="External" /><Relationship Id="rId12" Type="http://schemas.openxmlformats.org/officeDocument/2006/relationships/hyperlink" Target="http://www.transport.govt.nz/research/roadsafetysurveys/speedsurveys/2012speedsurveyresultscarspeeds/" TargetMode="External" /><Relationship Id="rId13" Type="http://schemas.openxmlformats.org/officeDocument/2006/relationships/hyperlink" Target="http://www.transport.govt.nz/research/roadsafetysurveys/speedsurveys/2012speedsurveyresultscarspeeds/" TargetMode="External" /><Relationship Id="rId14" Type="http://schemas.openxmlformats.org/officeDocument/2006/relationships/hyperlink" Target="http://www.transport.govt.nz/research/roadsafetysurveys/speedsurveys/2012speedsurveyresultsheavyvehiclespeeds/" TargetMode="External" /><Relationship Id="rId15" Type="http://schemas.openxmlformats.org/officeDocument/2006/relationships/hyperlink" Target="http://www.transport.govt.nz/research/roadsafetysurveys/speedsurveys/2012speedsurveyresultsheavyvehiclespeeds/" TargetMode="External" /><Relationship Id="rId16" Type="http://schemas.openxmlformats.org/officeDocument/2006/relationships/hyperlink" Target="http://www.transport.govt.nz/ourwork/tmif/networkreliability/nr002/" TargetMode="External" /><Relationship Id="rId17" Type="http://schemas.openxmlformats.org/officeDocument/2006/relationships/hyperlink" Target="http://www.transport.govt.nz/ourwork/tmif/networkreliability/nr002/" TargetMode="External" /><Relationship Id="rId18" Type="http://schemas.openxmlformats.org/officeDocument/2006/relationships/hyperlink" Target="http://www.transport.govt.nz/ourwork/tmif/networkreliability/nr002/" TargetMode="External" /><Relationship Id="rId19" Type="http://schemas.openxmlformats.org/officeDocument/2006/relationships/hyperlink" Target="http://www.transport.govt.nz/ourwork/tmif/networkreliability/nr002/" TargetMode="External" /><Relationship Id="rId20" Type="http://schemas.openxmlformats.org/officeDocument/2006/relationships/hyperlink" Target="http://www.transport.govt.nz/ourwork/tmif/networkreliability/nr002/" TargetMode="External" /><Relationship Id="rId21" Type="http://schemas.openxmlformats.org/officeDocument/2006/relationships/hyperlink" Target="http://www.transport.govt.nz/ourwork/tmif/networkreliability/nr002/" TargetMode="External" /><Relationship Id="rId22" Type="http://schemas.openxmlformats.org/officeDocument/2006/relationships/hyperlink" Target="http://www.transport.govt.nz/ourwork/TMIF/Pages/TV001.aspx" TargetMode="External" /><Relationship Id="rId23" Type="http://schemas.openxmlformats.org/officeDocument/2006/relationships/hyperlink" Target="http://www.transport.govt.nz/ourwork/TMIF/Pages/TV001.aspx" TargetMode="External" /><Relationship Id="rId24" Type="http://schemas.openxmlformats.org/officeDocument/2006/relationships/hyperlink" Target="http://www.transport.govt.nz/ourwork/TMIF/Pages/TV001.aspx" TargetMode="External" /><Relationship Id="rId25" Type="http://schemas.openxmlformats.org/officeDocument/2006/relationships/hyperlink" Target="http://www.transport.govt.nz/ourwork/TMIF/Pages/TV001.aspx" TargetMode="External" /><Relationship Id="rId26" Type="http://schemas.openxmlformats.org/officeDocument/2006/relationships/hyperlink" Target="http://www.transport.govt.nz/ourwork/TMIF/Pages/TV001.aspx" TargetMode="External" /><Relationship Id="rId27" Type="http://schemas.openxmlformats.org/officeDocument/2006/relationships/hyperlink" Target="http://www.transport.govt.nz/ourwork/TMIF/Pages/TV001.aspx" TargetMode="External" /><Relationship Id="rId28" Type="http://schemas.openxmlformats.org/officeDocument/2006/relationships/hyperlink" Target="http://www.transport.govt.nz/ourwork/TMIF/Pages/TV001.aspx" TargetMode="External" /><Relationship Id="rId29" Type="http://schemas.openxmlformats.org/officeDocument/2006/relationships/hyperlink" Target="http://www.transport.govt.nz/ourwork/TMIF/Pages/TV001.aspx" TargetMode="External" /><Relationship Id="rId30" Type="http://schemas.openxmlformats.org/officeDocument/2006/relationships/hyperlink" Target="http://www.transport.govt.nz/ourwork/TMIF/Pages/TV001.aspx" TargetMode="External" /><Relationship Id="rId31" Type="http://schemas.openxmlformats.org/officeDocument/2006/relationships/hyperlink" Target="http://www.transport.govt.nz/ourwork/TMIF/Pages/TV001.aspx" TargetMode="External" /><Relationship Id="rId32" Type="http://schemas.openxmlformats.org/officeDocument/2006/relationships/hyperlink" Target="http://www.transport.govt.nz/ourwork/TMIF/Pages/TV001.aspx" TargetMode="External" /><Relationship Id="rId33" Type="http://schemas.openxmlformats.org/officeDocument/2006/relationships/hyperlink" Target="http://www.transport.govt.nz/ourwork/TMIF/Pages/TV001.aspx" TargetMode="External" /><Relationship Id="rId34" Type="http://schemas.openxmlformats.org/officeDocument/2006/relationships/hyperlink" Target="http://www.transport.govt.nz/ourwork/TMIF/Pages/TV001.aspx" TargetMode="External" /><Relationship Id="rId35" Type="http://schemas.openxmlformats.org/officeDocument/2006/relationships/hyperlink" Target="http://www.transport.govt.nz/ourwork/TMIF/Pages/TV001.aspx" TargetMode="External" /><Relationship Id="rId36" Type="http://schemas.openxmlformats.org/officeDocument/2006/relationships/hyperlink" Target="http://www.transport.govt.nz/ourwork/TMIF/Pages/TV001.aspx" TargetMode="External" /></Relationships>
</file>

<file path=xl/worksheets/sheet1.xml><?xml version="1.0" encoding="utf-8"?>
<worksheet xmlns="http://schemas.openxmlformats.org/spreadsheetml/2006/main" xmlns:r="http://schemas.openxmlformats.org/officeDocument/2006/relationships">
  <sheetPr codeName="Sheet1"/>
  <dimension ref="A1:H44"/>
  <sheetViews>
    <sheetView tabSelected="1" zoomScalePageLayoutView="0" workbookViewId="0" topLeftCell="A43">
      <selection activeCell="A1" sqref="A1"/>
    </sheetView>
  </sheetViews>
  <sheetFormatPr defaultColWidth="11.57421875" defaultRowHeight="12.75"/>
  <cols>
    <col min="1" max="1" width="25.7109375" style="0" customWidth="1"/>
    <col min="2" max="2" width="27.28125" style="0" customWidth="1"/>
    <col min="3" max="3" width="23.00390625" style="0" customWidth="1"/>
    <col min="4" max="4" width="17.7109375" style="0" customWidth="1"/>
    <col min="5" max="5" width="17.8515625" style="0" customWidth="1"/>
    <col min="6" max="6" width="22.8515625" style="0" customWidth="1"/>
    <col min="7" max="7" width="15.421875" style="0" customWidth="1"/>
  </cols>
  <sheetData>
    <row r="1" spans="1:8" ht="12.75">
      <c r="A1" t="s">
        <v>0</v>
      </c>
      <c r="B1">
        <f>+SUM(B3:B12)</f>
        <v>0</v>
      </c>
      <c r="G1" t="s">
        <v>1</v>
      </c>
      <c r="H1" s="1" t="s">
        <v>2</v>
      </c>
    </row>
    <row r="2" spans="1:3" ht="12.75">
      <c r="A2" t="s">
        <v>3</v>
      </c>
      <c r="B2" t="s">
        <v>4</v>
      </c>
      <c r="C2" t="s">
        <v>5</v>
      </c>
    </row>
    <row r="3" spans="1:8" ht="12.75">
      <c r="A3" t="s">
        <v>6</v>
      </c>
      <c r="B3" s="2"/>
      <c r="C3" s="3" t="e">
        <f aca="true" t="shared" si="0" ref="C3:C12">+B3/$B$1</f>
        <v>#DIV/0!</v>
      </c>
      <c r="E3" s="3"/>
      <c r="F3" s="3"/>
      <c r="G3" t="s">
        <v>7</v>
      </c>
      <c r="H3" s="1" t="s">
        <v>8</v>
      </c>
    </row>
    <row r="4" spans="1:8" ht="12.75">
      <c r="A4" t="s">
        <v>9</v>
      </c>
      <c r="B4" s="2"/>
      <c r="C4" s="3" t="e">
        <f t="shared" si="0"/>
        <v>#DIV/0!</v>
      </c>
      <c r="E4" s="3"/>
      <c r="F4" s="3"/>
      <c r="G4" t="s">
        <v>7</v>
      </c>
      <c r="H4" s="1" t="s">
        <v>8</v>
      </c>
    </row>
    <row r="5" spans="1:8" ht="12.75">
      <c r="A5" t="s">
        <v>10</v>
      </c>
      <c r="B5" s="2"/>
      <c r="C5" s="3" t="e">
        <f t="shared" si="0"/>
        <v>#DIV/0!</v>
      </c>
      <c r="E5" s="3"/>
      <c r="F5" s="3"/>
      <c r="G5" t="s">
        <v>7</v>
      </c>
      <c r="H5" s="1" t="s">
        <v>8</v>
      </c>
    </row>
    <row r="6" spans="1:8" ht="12.75">
      <c r="A6" t="s">
        <v>11</v>
      </c>
      <c r="B6" s="2"/>
      <c r="C6" s="3" t="e">
        <f t="shared" si="0"/>
        <v>#DIV/0!</v>
      </c>
      <c r="E6" s="3"/>
      <c r="F6" s="3"/>
      <c r="G6" t="s">
        <v>7</v>
      </c>
      <c r="H6" s="1" t="s">
        <v>8</v>
      </c>
    </row>
    <row r="7" spans="1:8" ht="12.75">
      <c r="A7" t="s">
        <v>12</v>
      </c>
      <c r="B7" s="2"/>
      <c r="C7" s="3" t="e">
        <f t="shared" si="0"/>
        <v>#DIV/0!</v>
      </c>
      <c r="E7" s="3"/>
      <c r="F7" s="3"/>
      <c r="G7" t="s">
        <v>7</v>
      </c>
      <c r="H7" s="1" t="s">
        <v>8</v>
      </c>
    </row>
    <row r="8" spans="1:8" ht="12.75">
      <c r="A8" t="s">
        <v>13</v>
      </c>
      <c r="B8" s="2"/>
      <c r="C8" s="3" t="e">
        <f t="shared" si="0"/>
        <v>#DIV/0!</v>
      </c>
      <c r="E8" s="3"/>
      <c r="F8" s="3"/>
      <c r="G8" t="s">
        <v>7</v>
      </c>
      <c r="H8" s="1" t="s">
        <v>8</v>
      </c>
    </row>
    <row r="9" spans="1:8" ht="12.75">
      <c r="A9" t="s">
        <v>14</v>
      </c>
      <c r="B9" s="2"/>
      <c r="C9" s="3" t="e">
        <f t="shared" si="0"/>
        <v>#DIV/0!</v>
      </c>
      <c r="E9" s="3"/>
      <c r="F9" s="3"/>
      <c r="G9" t="s">
        <v>7</v>
      </c>
      <c r="H9" s="1" t="s">
        <v>8</v>
      </c>
    </row>
    <row r="10" spans="1:8" ht="12.75">
      <c r="A10" t="s">
        <v>15</v>
      </c>
      <c r="B10" s="2"/>
      <c r="C10" s="3" t="e">
        <f t="shared" si="0"/>
        <v>#DIV/0!</v>
      </c>
      <c r="E10" s="3"/>
      <c r="F10" s="3"/>
      <c r="G10" t="s">
        <v>7</v>
      </c>
      <c r="H10" s="1" t="s">
        <v>8</v>
      </c>
    </row>
    <row r="11" spans="1:8" ht="12.75">
      <c r="A11" t="s">
        <v>16</v>
      </c>
      <c r="B11" s="2"/>
      <c r="C11" s="3" t="e">
        <f t="shared" si="0"/>
        <v>#DIV/0!</v>
      </c>
      <c r="E11" s="3"/>
      <c r="F11" s="3"/>
      <c r="G11" t="s">
        <v>7</v>
      </c>
      <c r="H11" s="1" t="s">
        <v>8</v>
      </c>
    </row>
    <row r="12" spans="1:8" ht="12.75">
      <c r="A12" t="s">
        <v>17</v>
      </c>
      <c r="B12" s="2"/>
      <c r="C12" s="3" t="e">
        <f t="shared" si="0"/>
        <v>#DIV/0!</v>
      </c>
      <c r="E12" s="3"/>
      <c r="F12" s="3"/>
      <c r="G12" t="s">
        <v>7</v>
      </c>
      <c r="H12" s="1" t="s">
        <v>8</v>
      </c>
    </row>
    <row r="14" spans="1:3" ht="12.75">
      <c r="A14" t="s">
        <v>18</v>
      </c>
      <c r="B14" t="s">
        <v>19</v>
      </c>
      <c r="C14" t="s">
        <v>20</v>
      </c>
    </row>
    <row r="15" spans="1:8" ht="12.75">
      <c r="A15" t="s">
        <v>21</v>
      </c>
      <c r="B15" s="4"/>
      <c r="C15" s="5">
        <f>+B15</f>
        <v>0</v>
      </c>
      <c r="E15" s="5"/>
      <c r="G15" t="s">
        <v>22</v>
      </c>
      <c r="H15" s="1" t="s">
        <v>23</v>
      </c>
    </row>
    <row r="16" spans="1:8" ht="12.75">
      <c r="A16" t="s">
        <v>24</v>
      </c>
      <c r="B16" s="4"/>
      <c r="C16" s="5">
        <f>+IF(ISNUMBER(F26),1/((1/B16)+F26),B16)</f>
        <v>0</v>
      </c>
      <c r="E16" s="5"/>
      <c r="G16" t="s">
        <v>22</v>
      </c>
      <c r="H16" s="1" t="s">
        <v>23</v>
      </c>
    </row>
    <row r="17" spans="1:8" ht="12.75">
      <c r="A17" t="s">
        <v>25</v>
      </c>
      <c r="B17" s="4"/>
      <c r="C17" s="5">
        <f>+B17</f>
        <v>0</v>
      </c>
      <c r="E17" s="5"/>
      <c r="G17" t="s">
        <v>22</v>
      </c>
      <c r="H17" s="1" t="s">
        <v>26</v>
      </c>
    </row>
    <row r="18" spans="1:8" ht="12.75">
      <c r="A18" t="s">
        <v>27</v>
      </c>
      <c r="B18" s="4"/>
      <c r="C18" s="5">
        <f>+IF(ISNUMBER(F26),1/((1/B18)+F26),B18)</f>
        <v>0</v>
      </c>
      <c r="E18" s="5"/>
      <c r="G18" t="s">
        <v>22</v>
      </c>
      <c r="H18" s="1" t="s">
        <v>26</v>
      </c>
    </row>
    <row r="20" spans="1:8" ht="12.75">
      <c r="A20" t="s">
        <v>28</v>
      </c>
      <c r="B20" t="s">
        <v>29</v>
      </c>
      <c r="C20" t="s">
        <v>30</v>
      </c>
      <c r="D20" t="s">
        <v>31</v>
      </c>
      <c r="E20" t="s">
        <v>30</v>
      </c>
      <c r="F20" t="s">
        <v>32</v>
      </c>
      <c r="G20" t="s">
        <v>33</v>
      </c>
      <c r="H20" s="1" t="s">
        <v>34</v>
      </c>
    </row>
    <row r="21" spans="1:8" ht="12.75">
      <c r="A21" t="s">
        <v>35</v>
      </c>
      <c r="B21" s="2"/>
      <c r="C21">
        <f>+IF(ISNUMBER(B21),C30,0)</f>
        <v>0</v>
      </c>
      <c r="D21" s="2"/>
      <c r="E21">
        <f>+IF(ISNUMBER(D21),C30,0)</f>
        <v>0</v>
      </c>
      <c r="F21" s="6">
        <f>+IF(ISNUMBER(AVERAGE(B21:D21)),AVERAGE(B21:D21)/60,"N/A")</f>
        <v>0</v>
      </c>
      <c r="G21" t="s">
        <v>33</v>
      </c>
      <c r="H21" s="1" t="s">
        <v>34</v>
      </c>
    </row>
    <row r="22" spans="1:8" ht="12.75">
      <c r="A22" t="s">
        <v>36</v>
      </c>
      <c r="B22" s="2"/>
      <c r="C22">
        <f>+IF(ISNUMBER(B22),C32,0)</f>
        <v>0</v>
      </c>
      <c r="D22" s="2"/>
      <c r="E22">
        <f>+IF(ISNUMBER(D22),C32,0)</f>
        <v>0</v>
      </c>
      <c r="F22" s="6">
        <f>+IF(ISNUMBER(AVERAGE(B22:D22)),AVERAGE(B22:D22)/60,"N/A")</f>
        <v>0</v>
      </c>
      <c r="G22" t="s">
        <v>33</v>
      </c>
      <c r="H22" s="1" t="s">
        <v>34</v>
      </c>
    </row>
    <row r="23" spans="1:8" ht="12.75">
      <c r="A23" t="s">
        <v>37</v>
      </c>
      <c r="B23" s="2"/>
      <c r="C23">
        <f>+IF(ISNUMBER(B23),C37,0)</f>
        <v>0</v>
      </c>
      <c r="D23" s="2"/>
      <c r="E23">
        <f>+IF(ISNUMBER(D23),C37,0)</f>
        <v>0</v>
      </c>
      <c r="F23" s="6">
        <f>+IF(ISNUMBER(AVERAGE(B23:D23)),AVERAGE(B23:D23)/60,"N/A")</f>
        <v>0</v>
      </c>
      <c r="G23" t="s">
        <v>33</v>
      </c>
      <c r="H23" s="1" t="s">
        <v>34</v>
      </c>
    </row>
    <row r="24" spans="1:8" ht="12.75">
      <c r="A24" t="s">
        <v>38</v>
      </c>
      <c r="B24" s="2"/>
      <c r="C24">
        <f>+IF(ISNUMBER(B24),C39,0)</f>
        <v>0</v>
      </c>
      <c r="D24" s="2"/>
      <c r="E24">
        <f>+IF(ISNUMBER(D24),C39,0)</f>
        <v>0</v>
      </c>
      <c r="F24" s="6">
        <f>+IF(ISNUMBER(AVERAGE(B24:D24)),AVERAGE(B24:D24)/60,"N/A")</f>
        <v>0</v>
      </c>
      <c r="G24" t="s">
        <v>33</v>
      </c>
      <c r="H24" s="1" t="s">
        <v>34</v>
      </c>
    </row>
    <row r="25" spans="1:8" ht="12.75">
      <c r="A25" t="s">
        <v>39</v>
      </c>
      <c r="B25" s="2"/>
      <c r="C25">
        <f>+IF(ISNUMBER(B25),C31,0)</f>
        <v>0</v>
      </c>
      <c r="D25" s="2"/>
      <c r="E25">
        <f>+IF(ISNUMBER(D25),C31,0)</f>
        <v>0</v>
      </c>
      <c r="F25" s="6">
        <f>+IF(ISNUMBER(AVERAGE(B25:D25)),AVERAGE(B25:D25)/60,"N/A")</f>
        <v>0</v>
      </c>
      <c r="G25" t="s">
        <v>33</v>
      </c>
      <c r="H25" s="1" t="s">
        <v>34</v>
      </c>
    </row>
    <row r="26" spans="1:6" ht="12.75">
      <c r="A26" t="s">
        <v>40</v>
      </c>
      <c r="B26" t="str">
        <f>+IF(ISNUMBER(SUMPRODUCT(B21:B25,C21:C25)/C26),SUMPRODUCT(B21:B25,C21:C25)/C26,"N/A")</f>
        <v>N/A</v>
      </c>
      <c r="C26">
        <f>+SUM(C21:C25)</f>
        <v>0</v>
      </c>
      <c r="D26" t="str">
        <f>+IF(ISNUMBER(SUMPRODUCT(D21:D25,E21:E25)/E26),SUMPRODUCT(D21:D25,E21:E25)/E26,"N/A")</f>
        <v>N/A</v>
      </c>
      <c r="E26">
        <f>+SUM(E21:E25)</f>
        <v>0</v>
      </c>
      <c r="F26" s="6" t="str">
        <f>+IF(ISNUMBER(AVERAGE(B26,D26)),AVERAGE(B26,D26)/60,"N/A")</f>
        <v>N/A</v>
      </c>
    </row>
    <row r="27" ht="12.75">
      <c r="B27" s="7"/>
    </row>
    <row r="28" spans="1:3" ht="12.75">
      <c r="A28" t="s">
        <v>41</v>
      </c>
      <c r="B28" t="s">
        <v>42</v>
      </c>
      <c r="C28" t="s">
        <v>43</v>
      </c>
    </row>
    <row r="29" spans="1:8" ht="12.75">
      <c r="A29" t="s">
        <v>44</v>
      </c>
      <c r="B29" s="2"/>
      <c r="C29" s="2"/>
      <c r="D29" s="5"/>
      <c r="E29" s="5"/>
      <c r="G29" t="s">
        <v>1</v>
      </c>
      <c r="H29" s="1" t="s">
        <v>2</v>
      </c>
    </row>
    <row r="30" spans="1:8" ht="12.75">
      <c r="A30" t="s">
        <v>45</v>
      </c>
      <c r="B30" s="2"/>
      <c r="C30" s="2"/>
      <c r="D30" s="5"/>
      <c r="E30" s="5"/>
      <c r="G30" t="s">
        <v>1</v>
      </c>
      <c r="H30" s="1" t="s">
        <v>2</v>
      </c>
    </row>
    <row r="31" spans="1:8" ht="12.75">
      <c r="A31" t="s">
        <v>46</v>
      </c>
      <c r="B31" s="2"/>
      <c r="C31" s="2"/>
      <c r="D31" s="5"/>
      <c r="E31" s="5"/>
      <c r="G31" t="s">
        <v>1</v>
      </c>
      <c r="H31" s="1" t="s">
        <v>2</v>
      </c>
    </row>
    <row r="32" spans="1:8" ht="12.75">
      <c r="A32" t="s">
        <v>47</v>
      </c>
      <c r="B32" s="2"/>
      <c r="C32" s="2"/>
      <c r="D32" s="5"/>
      <c r="E32" s="5"/>
      <c r="G32" t="s">
        <v>1</v>
      </c>
      <c r="H32" s="1" t="s">
        <v>2</v>
      </c>
    </row>
    <row r="33" spans="1:8" ht="12.75">
      <c r="A33" t="s">
        <v>48</v>
      </c>
      <c r="B33" s="2"/>
      <c r="C33" s="2"/>
      <c r="D33" s="5"/>
      <c r="E33" s="5"/>
      <c r="G33" t="s">
        <v>1</v>
      </c>
      <c r="H33" s="1" t="s">
        <v>2</v>
      </c>
    </row>
    <row r="34" spans="1:8" ht="12.75">
      <c r="A34" t="s">
        <v>49</v>
      </c>
      <c r="B34" s="2"/>
      <c r="C34" s="2"/>
      <c r="D34" s="5"/>
      <c r="E34" s="5"/>
      <c r="G34" t="s">
        <v>1</v>
      </c>
      <c r="H34" s="1" t="s">
        <v>2</v>
      </c>
    </row>
    <row r="35" spans="1:8" ht="12.75">
      <c r="A35" t="s">
        <v>50</v>
      </c>
      <c r="B35" s="2"/>
      <c r="C35" s="2"/>
      <c r="D35" s="5"/>
      <c r="E35" s="5"/>
      <c r="G35" t="s">
        <v>1</v>
      </c>
      <c r="H35" s="1" t="s">
        <v>2</v>
      </c>
    </row>
    <row r="36" spans="1:8" ht="12.75">
      <c r="A36" t="s">
        <v>51</v>
      </c>
      <c r="B36" s="2"/>
      <c r="C36" s="2"/>
      <c r="D36" s="5"/>
      <c r="E36" s="5"/>
      <c r="G36" t="s">
        <v>1</v>
      </c>
      <c r="H36" s="1" t="s">
        <v>2</v>
      </c>
    </row>
    <row r="37" spans="1:8" ht="12.75">
      <c r="A37" t="s">
        <v>52</v>
      </c>
      <c r="B37" s="2"/>
      <c r="C37" s="2"/>
      <c r="D37" s="5"/>
      <c r="E37" s="5"/>
      <c r="G37" t="s">
        <v>1</v>
      </c>
      <c r="H37" s="1" t="s">
        <v>2</v>
      </c>
    </row>
    <row r="38" spans="1:8" ht="12.75">
      <c r="A38" t="s">
        <v>53</v>
      </c>
      <c r="B38" s="2"/>
      <c r="C38" s="2"/>
      <c r="D38" s="5"/>
      <c r="E38" s="5"/>
      <c r="G38" t="s">
        <v>1</v>
      </c>
      <c r="H38" s="1" t="s">
        <v>2</v>
      </c>
    </row>
    <row r="39" spans="1:8" ht="12.75">
      <c r="A39" t="s">
        <v>54</v>
      </c>
      <c r="B39" s="2"/>
      <c r="C39" s="2"/>
      <c r="D39" s="5"/>
      <c r="E39" s="5"/>
      <c r="G39" t="s">
        <v>1</v>
      </c>
      <c r="H39" s="1" t="s">
        <v>2</v>
      </c>
    </row>
    <row r="40" spans="1:8" ht="12.75">
      <c r="A40" t="s">
        <v>55</v>
      </c>
      <c r="B40" s="2"/>
      <c r="C40" s="2"/>
      <c r="D40" s="5"/>
      <c r="E40" s="5"/>
      <c r="G40" t="s">
        <v>1</v>
      </c>
      <c r="H40" s="1" t="s">
        <v>2</v>
      </c>
    </row>
    <row r="41" spans="1:8" ht="12.75">
      <c r="A41" t="s">
        <v>56</v>
      </c>
      <c r="B41" s="2"/>
      <c r="C41" s="2"/>
      <c r="D41" s="5"/>
      <c r="E41" s="5"/>
      <c r="G41" t="s">
        <v>1</v>
      </c>
      <c r="H41" s="1" t="s">
        <v>2</v>
      </c>
    </row>
    <row r="42" spans="1:8" ht="12.75">
      <c r="A42" t="s">
        <v>57</v>
      </c>
      <c r="B42" s="2"/>
      <c r="C42" s="2"/>
      <c r="D42" s="5"/>
      <c r="E42" s="5"/>
      <c r="G42" t="s">
        <v>1</v>
      </c>
      <c r="H42" s="1" t="s">
        <v>2</v>
      </c>
    </row>
    <row r="43" spans="2:5" ht="12.75">
      <c r="B43">
        <f>+SUM(B29:B42)</f>
        <v>0</v>
      </c>
      <c r="C43" s="8"/>
      <c r="D43" s="5"/>
      <c r="E43" s="5"/>
    </row>
    <row r="44" spans="1:8" ht="12.75">
      <c r="A44" t="s">
        <v>58</v>
      </c>
      <c r="B44" s="3" t="e">
        <f>+SUM(C29:C42)/B43</f>
        <v>#DIV/0!</v>
      </c>
      <c r="C44" s="9"/>
      <c r="D44" s="5"/>
      <c r="E44" s="5"/>
      <c r="G44" t="s">
        <v>1</v>
      </c>
      <c r="H44" s="1" t="s">
        <v>2</v>
      </c>
    </row>
  </sheetData>
  <sheetProtection selectLockedCells="1" selectUnlockedCells="1"/>
  <hyperlinks>
    <hyperlink ref="H1" r:id="rId1" display="http://www.transport.govt.nz/ourwork/TMIF/Pages/TV001.aspx"/>
    <hyperlink ref="H3" r:id="rId2" display="http://www.transport.govt.nz/ourwork/TMIF/Pages/TV034.aspx"/>
    <hyperlink ref="H4" r:id="rId3" display="http://www.transport.govt.nz/ourwork/TMIF/Pages/TV034.aspx"/>
    <hyperlink ref="H5" r:id="rId4" display="http://www.transport.govt.nz/ourwork/TMIF/Pages/TV034.aspx"/>
    <hyperlink ref="H6" r:id="rId5" display="http://www.transport.govt.nz/ourwork/TMIF/Pages/TV034.aspx"/>
    <hyperlink ref="H7" r:id="rId6" display="http://www.transport.govt.nz/ourwork/TMIF/Pages/TV034.aspx"/>
    <hyperlink ref="H8" r:id="rId7" display="http://www.transport.govt.nz/ourwork/TMIF/Pages/TV034.aspx"/>
    <hyperlink ref="H9" r:id="rId8" display="http://www.transport.govt.nz/ourwork/TMIF/Pages/TV034.aspx"/>
    <hyperlink ref="H10" r:id="rId9" display="http://www.transport.govt.nz/ourwork/TMIF/Pages/TV034.aspx"/>
    <hyperlink ref="H11" r:id="rId10" display="http://www.transport.govt.nz/ourwork/TMIF/Pages/TV034.aspx"/>
    <hyperlink ref="H12" r:id="rId11" display="http://www.transport.govt.nz/ourwork/TMIF/Pages/TV034.aspx"/>
    <hyperlink ref="H15" r:id="rId12" display="http://www.transport.govt.nz/research/roadsafetysurveys/speedsurveys/2012speedsurveyresultscarspeeds/"/>
    <hyperlink ref="H16" r:id="rId13" display="http://www.transport.govt.nz/research/roadsafetysurveys/speedsurveys/2012speedsurveyresultscarspeeds/"/>
    <hyperlink ref="H17" r:id="rId14" display="http://www.transport.govt.nz/research/roadsafetysurveys/speedsurveys/2012speedsurveyresultsheavyvehiclespeeds/"/>
    <hyperlink ref="H18" r:id="rId15" display="http://www.transport.govt.nz/research/roadsafetysurveys/speedsurveys/2012speedsurveyresultsheavyvehiclespeeds/"/>
    <hyperlink ref="H20" r:id="rId16" display="http://www.transport.govt.nz/ourwork/tmif/networkreliability/nr002/"/>
    <hyperlink ref="H21" r:id="rId17" display="http://www.transport.govt.nz/ourwork/tmif/networkreliability/nr002/"/>
    <hyperlink ref="H22" r:id="rId18" display="http://www.transport.govt.nz/ourwork/tmif/networkreliability/nr002/"/>
    <hyperlink ref="H23" r:id="rId19" display="http://www.transport.govt.nz/ourwork/tmif/networkreliability/nr002/"/>
    <hyperlink ref="H24" r:id="rId20" display="http://www.transport.govt.nz/ourwork/tmif/networkreliability/nr002/"/>
    <hyperlink ref="H25" r:id="rId21" display="http://www.transport.govt.nz/ourwork/tmif/networkreliability/nr002/"/>
    <hyperlink ref="H29" r:id="rId22" display="http://www.transport.govt.nz/ourwork/TMIF/Pages/TV001.aspx"/>
    <hyperlink ref="H30" r:id="rId23" display="http://www.transport.govt.nz/ourwork/TMIF/Pages/TV001.aspx"/>
    <hyperlink ref="H31" r:id="rId24" display="http://www.transport.govt.nz/ourwork/TMIF/Pages/TV001.aspx"/>
    <hyperlink ref="H32" r:id="rId25" display="http://www.transport.govt.nz/ourwork/TMIF/Pages/TV001.aspx"/>
    <hyperlink ref="H33" r:id="rId26" display="http://www.transport.govt.nz/ourwork/TMIF/Pages/TV001.aspx"/>
    <hyperlink ref="H34" r:id="rId27" display="http://www.transport.govt.nz/ourwork/TMIF/Pages/TV001.aspx"/>
    <hyperlink ref="H35" r:id="rId28" display="http://www.transport.govt.nz/ourwork/TMIF/Pages/TV001.aspx"/>
    <hyperlink ref="H36" r:id="rId29" display="http://www.transport.govt.nz/ourwork/TMIF/Pages/TV001.aspx"/>
    <hyperlink ref="H37" r:id="rId30" display="http://www.transport.govt.nz/ourwork/TMIF/Pages/TV001.aspx"/>
    <hyperlink ref="H38" r:id="rId31" display="http://www.transport.govt.nz/ourwork/TMIF/Pages/TV001.aspx"/>
    <hyperlink ref="H39" r:id="rId32" display="http://www.transport.govt.nz/ourwork/TMIF/Pages/TV001.aspx"/>
    <hyperlink ref="H40" r:id="rId33" display="http://www.transport.govt.nz/ourwork/TMIF/Pages/TV001.aspx"/>
    <hyperlink ref="H41" r:id="rId34" display="http://www.transport.govt.nz/ourwork/TMIF/Pages/TV001.aspx"/>
    <hyperlink ref="H42" r:id="rId35" display="http://www.transport.govt.nz/ourwork/TMIF/Pages/TV001.aspx"/>
    <hyperlink ref="H44" r:id="rId36" display="http://www.transport.govt.nz/ourwork/TMIF/Pages/TV001.aspx"/>
  </hyperlinks>
  <printOptions/>
  <pageMargins left="0.7875" right="0.7875" top="1.025" bottom="1.025" header="0.7875" footer="0.7875"/>
  <pageSetup firstPageNumber="1" useFirstPageNumber="1" horizontalDpi="300" verticalDpi="300" orientation="portrait" r:id="rId40"/>
  <headerFooter alignWithMargins="0">
    <oddHeader>&amp;C&amp;A</oddHeader>
    <oddFooter>&amp;CPage &amp;P</oddFooter>
  </headerFooter>
  <drawing r:id="rId39"/>
  <legacyDrawing r:id="rId38"/>
</worksheet>
</file>

<file path=xl/worksheets/sheet10.xml><?xml version="1.0" encoding="utf-8"?>
<worksheet xmlns="http://schemas.openxmlformats.org/spreadsheetml/2006/main" xmlns:r="http://schemas.openxmlformats.org/officeDocument/2006/relationships">
  <sheetPr codeName="Sheet10"/>
  <dimension ref="A1:H44"/>
  <sheetViews>
    <sheetView zoomScale="60" zoomScaleNormal="60" zoomScalePageLayoutView="0" workbookViewId="0" topLeftCell="A1">
      <selection activeCell="B29" sqref="B29"/>
    </sheetView>
  </sheetViews>
  <sheetFormatPr defaultColWidth="11.57421875" defaultRowHeight="12.75"/>
  <cols>
    <col min="1" max="1" width="25.7109375" style="0" customWidth="1"/>
    <col min="2" max="2" width="12.8515625" style="0" customWidth="1"/>
    <col min="3" max="3" width="17.8515625" style="0" customWidth="1"/>
    <col min="4" max="4" width="23.00390625" style="0" customWidth="1"/>
    <col min="5" max="5" width="17.8515625" style="0" customWidth="1"/>
    <col min="6" max="6" width="22.8515625" style="0" customWidth="1"/>
    <col min="7" max="7" width="14.140625" style="0" customWidth="1"/>
  </cols>
  <sheetData>
    <row r="1" spans="1:8" ht="12.75">
      <c r="A1" t="s">
        <v>0</v>
      </c>
      <c r="B1">
        <f>+SUM(B3:B12)</f>
        <v>39997</v>
      </c>
      <c r="G1" t="s">
        <v>1</v>
      </c>
      <c r="H1" s="1" t="s">
        <v>2</v>
      </c>
    </row>
    <row r="2" spans="1:3" ht="12.75">
      <c r="A2" t="s">
        <v>3</v>
      </c>
      <c r="B2" t="s">
        <v>4</v>
      </c>
      <c r="C2" t="s">
        <v>5</v>
      </c>
    </row>
    <row r="3" spans="1:8" ht="12.75">
      <c r="A3" t="s">
        <v>6</v>
      </c>
      <c r="B3" s="2">
        <v>28017</v>
      </c>
      <c r="C3" s="3">
        <f aca="true" t="shared" si="0" ref="C3:C12">+B3/$B$1</f>
        <v>0.7004775358151861</v>
      </c>
      <c r="E3" s="3"/>
      <c r="F3" s="3"/>
      <c r="G3" t="s">
        <v>7</v>
      </c>
      <c r="H3" s="1" t="s">
        <v>8</v>
      </c>
    </row>
    <row r="4" spans="1:8" ht="12.75">
      <c r="A4" t="s">
        <v>9</v>
      </c>
      <c r="B4" s="2">
        <v>3085</v>
      </c>
      <c r="C4" s="3">
        <f t="shared" si="0"/>
        <v>0.07713078480886067</v>
      </c>
      <c r="E4" s="3"/>
      <c r="F4" s="3"/>
      <c r="G4" t="s">
        <v>7</v>
      </c>
      <c r="H4" s="1" t="s">
        <v>8</v>
      </c>
    </row>
    <row r="5" spans="1:8" ht="12.75">
      <c r="A5" t="s">
        <v>10</v>
      </c>
      <c r="B5" s="2">
        <v>1555</v>
      </c>
      <c r="C5" s="3">
        <f t="shared" si="0"/>
        <v>0.03887791584368828</v>
      </c>
      <c r="E5" s="3"/>
      <c r="F5" s="3"/>
      <c r="G5" t="s">
        <v>7</v>
      </c>
      <c r="H5" s="1" t="s">
        <v>8</v>
      </c>
    </row>
    <row r="6" spans="1:8" ht="12.75">
      <c r="A6" t="s">
        <v>11</v>
      </c>
      <c r="B6" s="2">
        <v>4239</v>
      </c>
      <c r="C6" s="3">
        <f t="shared" si="0"/>
        <v>0.10598294872115409</v>
      </c>
      <c r="E6" s="3"/>
      <c r="F6" s="3"/>
      <c r="G6" t="s">
        <v>7</v>
      </c>
      <c r="H6" s="1" t="s">
        <v>8</v>
      </c>
    </row>
    <row r="7" spans="1:8" ht="12.75">
      <c r="A7" t="s">
        <v>12</v>
      </c>
      <c r="B7" s="2">
        <v>372</v>
      </c>
      <c r="C7" s="3">
        <f t="shared" si="0"/>
        <v>0.009300697552316424</v>
      </c>
      <c r="E7" s="3"/>
      <c r="F7" s="3"/>
      <c r="G7" t="s">
        <v>7</v>
      </c>
      <c r="H7" s="1" t="s">
        <v>8</v>
      </c>
    </row>
    <row r="8" spans="1:8" ht="12.75">
      <c r="A8" t="s">
        <v>13</v>
      </c>
      <c r="B8" s="2">
        <v>11</v>
      </c>
      <c r="C8" s="3">
        <f t="shared" si="0"/>
        <v>0.000275020626546991</v>
      </c>
      <c r="E8" s="3"/>
      <c r="F8" s="3"/>
      <c r="G8" t="s">
        <v>7</v>
      </c>
      <c r="H8" s="1" t="s">
        <v>8</v>
      </c>
    </row>
    <row r="9" spans="1:8" ht="12.75">
      <c r="A9" t="s">
        <v>14</v>
      </c>
      <c r="B9" s="2">
        <v>2484</v>
      </c>
      <c r="C9" s="3">
        <f t="shared" si="0"/>
        <v>0.0621046578493387</v>
      </c>
      <c r="E9" s="3"/>
      <c r="F9" s="3"/>
      <c r="G9" t="s">
        <v>7</v>
      </c>
      <c r="H9" s="1" t="s">
        <v>8</v>
      </c>
    </row>
    <row r="10" spans="1:8" ht="12.75">
      <c r="A10" t="s">
        <v>15</v>
      </c>
      <c r="B10" s="2">
        <v>3</v>
      </c>
      <c r="C10" s="3">
        <f t="shared" si="0"/>
        <v>7.500562542190664E-05</v>
      </c>
      <c r="E10" s="3"/>
      <c r="F10" s="3"/>
      <c r="G10" t="s">
        <v>7</v>
      </c>
      <c r="H10" s="1" t="s">
        <v>8</v>
      </c>
    </row>
    <row r="11" spans="1:8" ht="12.75">
      <c r="A11" t="s">
        <v>16</v>
      </c>
      <c r="B11" s="2">
        <v>230</v>
      </c>
      <c r="C11" s="3">
        <f t="shared" si="0"/>
        <v>0.005750431282346176</v>
      </c>
      <c r="E11" s="3"/>
      <c r="F11" s="3"/>
      <c r="G11" t="s">
        <v>7</v>
      </c>
      <c r="H11" s="1" t="s">
        <v>8</v>
      </c>
    </row>
    <row r="12" spans="1:8" ht="12.75">
      <c r="A12" t="s">
        <v>17</v>
      </c>
      <c r="B12" s="2">
        <v>1</v>
      </c>
      <c r="C12" s="3">
        <f t="shared" si="0"/>
        <v>2.5001875140635547E-05</v>
      </c>
      <c r="E12" s="3"/>
      <c r="F12" s="3"/>
      <c r="G12" t="s">
        <v>7</v>
      </c>
      <c r="H12" s="1" t="s">
        <v>8</v>
      </c>
    </row>
    <row r="14" spans="1:3" ht="12.75">
      <c r="A14" t="s">
        <v>18</v>
      </c>
      <c r="B14" t="s">
        <v>19</v>
      </c>
      <c r="C14" t="s">
        <v>20</v>
      </c>
    </row>
    <row r="15" spans="1:8" ht="12.75">
      <c r="A15" t="s">
        <v>21</v>
      </c>
      <c r="B15" s="4">
        <v>96.3</v>
      </c>
      <c r="C15" s="5">
        <f>+B15</f>
        <v>96.3</v>
      </c>
      <c r="E15" s="5"/>
      <c r="G15" t="s">
        <v>59</v>
      </c>
      <c r="H15" s="1" t="s">
        <v>23</v>
      </c>
    </row>
    <row r="16" spans="1:8" ht="12.75">
      <c r="A16" t="s">
        <v>24</v>
      </c>
      <c r="B16" s="4">
        <v>52.3</v>
      </c>
      <c r="C16" s="5">
        <f>+IF(ISNUMBER(F26),1/((1/B16)+F26),B16)</f>
        <v>36.71193126958595</v>
      </c>
      <c r="E16" s="5"/>
      <c r="G16" t="s">
        <v>59</v>
      </c>
      <c r="H16" s="1" t="s">
        <v>23</v>
      </c>
    </row>
    <row r="17" spans="1:8" ht="12.75">
      <c r="A17" t="s">
        <v>25</v>
      </c>
      <c r="B17" s="4">
        <v>88.9</v>
      </c>
      <c r="C17" s="5">
        <f>+B17</f>
        <v>88.9</v>
      </c>
      <c r="E17" s="5"/>
      <c r="G17" t="s">
        <v>59</v>
      </c>
      <c r="H17" s="1" t="s">
        <v>26</v>
      </c>
    </row>
    <row r="18" spans="1:8" ht="12.75">
      <c r="A18" t="s">
        <v>27</v>
      </c>
      <c r="B18" s="4">
        <v>50.1</v>
      </c>
      <c r="C18" s="5">
        <f>+IF(ISNUMBER(F26),1/((1/B18)+F26),B18)</f>
        <v>35.61415670735949</v>
      </c>
      <c r="E18" s="5"/>
      <c r="G18" t="s">
        <v>59</v>
      </c>
      <c r="H18" s="1" t="s">
        <v>26</v>
      </c>
    </row>
    <row r="20" spans="1:8" ht="12.75">
      <c r="A20" t="s">
        <v>28</v>
      </c>
      <c r="B20" t="s">
        <v>29</v>
      </c>
      <c r="C20" t="s">
        <v>30</v>
      </c>
      <c r="D20" t="s">
        <v>31</v>
      </c>
      <c r="E20" t="s">
        <v>30</v>
      </c>
      <c r="F20" t="s">
        <v>32</v>
      </c>
      <c r="G20" t="s">
        <v>33</v>
      </c>
      <c r="H20" s="1" t="s">
        <v>34</v>
      </c>
    </row>
    <row r="21" spans="1:8" ht="12.75">
      <c r="A21" t="s">
        <v>35</v>
      </c>
      <c r="B21" s="2">
        <v>0.56</v>
      </c>
      <c r="C21">
        <f>+IF(ISNUMBER(B21),C30,0)</f>
        <v>7984</v>
      </c>
      <c r="D21" s="2">
        <v>0.49</v>
      </c>
      <c r="E21">
        <f>+IF(ISNUMBER(D21),C30,0)</f>
        <v>7984</v>
      </c>
      <c r="F21" s="6">
        <f aca="true" t="shared" si="1" ref="F21:F26">+IF(ISNUMBER(AVERAGE(B21,D21)),AVERAGE(B21,D21)/60,"N/A")</f>
        <v>0.00875</v>
      </c>
      <c r="G21" t="s">
        <v>33</v>
      </c>
      <c r="H21" s="1" t="s">
        <v>34</v>
      </c>
    </row>
    <row r="22" spans="1:8" ht="12.75">
      <c r="A22" t="s">
        <v>36</v>
      </c>
      <c r="B22" s="2">
        <v>0.32</v>
      </c>
      <c r="C22">
        <f>+IF(ISNUMBER(B22),C32,0)</f>
        <v>1111</v>
      </c>
      <c r="D22" s="2">
        <v>0.31</v>
      </c>
      <c r="E22">
        <f>+IF(ISNUMBER(D22),C32,0)</f>
        <v>1111</v>
      </c>
      <c r="F22" s="6">
        <f t="shared" si="1"/>
        <v>0.00525</v>
      </c>
      <c r="G22" t="s">
        <v>33</v>
      </c>
      <c r="H22" s="1" t="s">
        <v>34</v>
      </c>
    </row>
    <row r="23" spans="1:8" ht="12.75">
      <c r="A23" t="s">
        <v>37</v>
      </c>
      <c r="B23" s="2">
        <v>0.35</v>
      </c>
      <c r="C23">
        <f>+IF(ISNUMBER(B23),C37,0)</f>
        <v>1872</v>
      </c>
      <c r="D23" s="2">
        <v>0.36</v>
      </c>
      <c r="E23">
        <f>+IF(ISNUMBER(D23),C37,0)</f>
        <v>1872</v>
      </c>
      <c r="F23" s="6">
        <f t="shared" si="1"/>
        <v>0.005916666666666666</v>
      </c>
      <c r="G23" t="s">
        <v>33</v>
      </c>
      <c r="H23" s="1" t="s">
        <v>34</v>
      </c>
    </row>
    <row r="24" spans="1:8" ht="12.75">
      <c r="A24" t="s">
        <v>38</v>
      </c>
      <c r="B24" s="2">
        <v>0.58</v>
      </c>
      <c r="C24">
        <f>+IF(ISNUMBER(B24),C39,0)</f>
        <v>2954</v>
      </c>
      <c r="D24" s="2">
        <v>0.5700000000000001</v>
      </c>
      <c r="E24">
        <f>+IF(ISNUMBER(D24),C39,0)</f>
        <v>2954</v>
      </c>
      <c r="F24" s="6">
        <f t="shared" si="1"/>
        <v>0.009583333333333333</v>
      </c>
      <c r="G24" t="s">
        <v>33</v>
      </c>
      <c r="H24" s="1" t="s">
        <v>34</v>
      </c>
    </row>
    <row r="25" spans="1:8" ht="12.75">
      <c r="A25" t="s">
        <v>39</v>
      </c>
      <c r="B25" s="2">
        <v>0.47</v>
      </c>
      <c r="C25">
        <f>+IF(ISNUMBER(B25),C31,0)</f>
        <v>1840</v>
      </c>
      <c r="D25" s="2">
        <v>0.37</v>
      </c>
      <c r="E25">
        <f>+IF(ISNUMBER(D25),C31,0)</f>
        <v>1840</v>
      </c>
      <c r="F25" s="6">
        <f t="shared" si="1"/>
        <v>0.007</v>
      </c>
      <c r="G25" t="s">
        <v>33</v>
      </c>
      <c r="H25" s="1" t="s">
        <v>34</v>
      </c>
    </row>
    <row r="26" spans="1:6" ht="12.75">
      <c r="A26" t="s">
        <v>40</v>
      </c>
      <c r="B26">
        <f>+IF(ISNUMBER(B21*C21+B22*C22+B23*C23+B24*C24+B25*C25),(B21*C21+B22*C22+B23*C23+B24*C24+B25*C25)/C26,"N/A")</f>
        <v>0.5113812575344204</v>
      </c>
      <c r="C26">
        <f>+SUM(C21:C25)</f>
        <v>15761</v>
      </c>
      <c r="D26">
        <f>+IF(ISNUMBER(D21*E21+D22*E22+D23*E23+D24*E24+D25*E25),(D21*E21+D22*E22+D23*E23+D24*E24+D25*E25)/E26,"N/A")</f>
        <v>0.4628557832624834</v>
      </c>
      <c r="E26">
        <f>+SUM(E21:E25)</f>
        <v>15761</v>
      </c>
      <c r="F26" s="6">
        <f t="shared" si="1"/>
        <v>0.008118642006640866</v>
      </c>
    </row>
    <row r="27" ht="12.75">
      <c r="B27" s="7"/>
    </row>
    <row r="28" spans="1:3" ht="12.75">
      <c r="A28" t="s">
        <v>41</v>
      </c>
      <c r="B28" t="s">
        <v>60</v>
      </c>
      <c r="C28" t="s">
        <v>61</v>
      </c>
    </row>
    <row r="29" spans="1:8" ht="12.75">
      <c r="A29" t="s">
        <v>44</v>
      </c>
      <c r="B29" s="2">
        <v>1736</v>
      </c>
      <c r="C29" s="2">
        <v>797</v>
      </c>
      <c r="D29" s="5"/>
      <c r="E29" s="5"/>
      <c r="G29" t="s">
        <v>1</v>
      </c>
      <c r="H29" s="1" t="s">
        <v>2</v>
      </c>
    </row>
    <row r="30" spans="1:8" ht="12.75">
      <c r="A30" t="s">
        <v>45</v>
      </c>
      <c r="B30" s="2">
        <v>12088</v>
      </c>
      <c r="C30" s="2">
        <v>7984</v>
      </c>
      <c r="D30" s="5"/>
      <c r="E30" s="5"/>
      <c r="G30" t="s">
        <v>1</v>
      </c>
      <c r="H30" s="1" t="s">
        <v>2</v>
      </c>
    </row>
    <row r="31" spans="1:8" ht="12.75">
      <c r="A31" t="s">
        <v>46</v>
      </c>
      <c r="B31" s="2">
        <v>4908</v>
      </c>
      <c r="C31" s="2">
        <v>1840</v>
      </c>
      <c r="D31" s="5"/>
      <c r="E31" s="5"/>
      <c r="G31" t="s">
        <v>1</v>
      </c>
      <c r="H31" s="1" t="s">
        <v>2</v>
      </c>
    </row>
    <row r="32" spans="1:8" ht="12.75">
      <c r="A32" t="s">
        <v>47</v>
      </c>
      <c r="B32" s="2">
        <v>2632</v>
      </c>
      <c r="C32" s="2">
        <v>1111</v>
      </c>
      <c r="D32" s="5"/>
      <c r="E32" s="5"/>
      <c r="G32" t="s">
        <v>1</v>
      </c>
      <c r="H32" s="1" t="s">
        <v>2</v>
      </c>
    </row>
    <row r="33" spans="1:8" ht="12.75">
      <c r="A33" t="s">
        <v>48</v>
      </c>
      <c r="B33" s="2">
        <v>441</v>
      </c>
      <c r="C33" s="2">
        <v>266</v>
      </c>
      <c r="D33" s="5"/>
      <c r="E33" s="5"/>
      <c r="G33" t="s">
        <v>1</v>
      </c>
      <c r="H33" s="1" t="s">
        <v>2</v>
      </c>
    </row>
    <row r="34" spans="1:8" ht="12.75">
      <c r="A34" t="s">
        <v>49</v>
      </c>
      <c r="B34" s="2">
        <v>1480</v>
      </c>
      <c r="C34" s="2">
        <v>812</v>
      </c>
      <c r="D34" s="5"/>
      <c r="E34" s="5"/>
      <c r="G34" t="s">
        <v>1</v>
      </c>
      <c r="H34" s="1" t="s">
        <v>2</v>
      </c>
    </row>
    <row r="35" spans="1:8" ht="12.75">
      <c r="A35" t="s">
        <v>50</v>
      </c>
      <c r="B35" s="2">
        <v>1016</v>
      </c>
      <c r="C35" s="2">
        <v>365</v>
      </c>
      <c r="D35" s="5"/>
      <c r="E35" s="5"/>
      <c r="G35" t="s">
        <v>1</v>
      </c>
      <c r="H35" s="1" t="s">
        <v>2</v>
      </c>
    </row>
    <row r="36" spans="1:8" ht="12.75">
      <c r="A36" t="s">
        <v>51</v>
      </c>
      <c r="B36" s="2">
        <v>2472</v>
      </c>
      <c r="C36" s="2">
        <v>1095</v>
      </c>
      <c r="D36" s="5"/>
      <c r="E36" s="5"/>
      <c r="G36" t="s">
        <v>1</v>
      </c>
      <c r="H36" s="1" t="s">
        <v>2</v>
      </c>
    </row>
    <row r="37" spans="1:8" ht="12.75">
      <c r="A37" t="s">
        <v>52</v>
      </c>
      <c r="B37" s="2">
        <v>3536</v>
      </c>
      <c r="C37" s="2">
        <v>1872</v>
      </c>
      <c r="D37" s="5"/>
      <c r="E37" s="5"/>
      <c r="G37" t="s">
        <v>1</v>
      </c>
      <c r="H37" s="1" t="s">
        <v>2</v>
      </c>
    </row>
    <row r="38" spans="1:8" ht="12.75">
      <c r="A38" t="s">
        <v>53</v>
      </c>
      <c r="B38" s="2">
        <v>1335</v>
      </c>
      <c r="C38" s="2">
        <v>559</v>
      </c>
      <c r="D38" s="5"/>
      <c r="E38" s="5"/>
      <c r="G38" t="s">
        <v>1</v>
      </c>
      <c r="H38" s="1" t="s">
        <v>2</v>
      </c>
    </row>
    <row r="39" spans="1:8" ht="12.75">
      <c r="A39" t="s">
        <v>54</v>
      </c>
      <c r="B39" s="2">
        <v>5199</v>
      </c>
      <c r="C39" s="2">
        <v>2954</v>
      </c>
      <c r="D39" s="5"/>
      <c r="E39" s="5"/>
      <c r="G39" t="s">
        <v>1</v>
      </c>
      <c r="H39" s="1" t="s">
        <v>2</v>
      </c>
    </row>
    <row r="40" spans="1:8" ht="12.75">
      <c r="A40" t="s">
        <v>55</v>
      </c>
      <c r="B40" s="2">
        <v>528</v>
      </c>
      <c r="C40" s="2">
        <v>122</v>
      </c>
      <c r="D40" s="5"/>
      <c r="E40" s="5"/>
      <c r="G40" t="s">
        <v>1</v>
      </c>
      <c r="H40" s="1" t="s">
        <v>2</v>
      </c>
    </row>
    <row r="41" spans="1:8" ht="12.75">
      <c r="A41" t="s">
        <v>56</v>
      </c>
      <c r="B41" s="2">
        <v>2180</v>
      </c>
      <c r="C41" s="2">
        <v>892</v>
      </c>
      <c r="D41" s="5"/>
      <c r="E41" s="5"/>
      <c r="G41" t="s">
        <v>1</v>
      </c>
      <c r="H41" s="1" t="s">
        <v>2</v>
      </c>
    </row>
    <row r="42" spans="1:8" ht="12.75">
      <c r="A42" t="s">
        <v>57</v>
      </c>
      <c r="B42" s="2">
        <v>1093</v>
      </c>
      <c r="C42" s="2">
        <v>504</v>
      </c>
      <c r="D42" s="5"/>
      <c r="E42" s="5"/>
      <c r="G42" t="s">
        <v>1</v>
      </c>
      <c r="H42" s="1" t="s">
        <v>2</v>
      </c>
    </row>
    <row r="43" spans="2:5" ht="12.75">
      <c r="B43">
        <f>+SUM(B29:B42)</f>
        <v>40644</v>
      </c>
      <c r="C43" s="2"/>
      <c r="D43" s="5"/>
      <c r="E43" s="5"/>
    </row>
    <row r="44" spans="1:8" ht="12.75">
      <c r="A44" t="s">
        <v>58</v>
      </c>
      <c r="B44" s="3">
        <f>+SUM(C29:C42)/B43</f>
        <v>0.5209378998130105</v>
      </c>
      <c r="C44" s="10"/>
      <c r="D44" s="5"/>
      <c r="E44" s="5"/>
      <c r="G44" t="s">
        <v>1</v>
      </c>
      <c r="H44" s="1" t="s">
        <v>2</v>
      </c>
    </row>
  </sheetData>
  <sheetProtection selectLockedCells="1" selectUnlockedCells="1"/>
  <hyperlinks>
    <hyperlink ref="H1" r:id="rId1" display="http://www.transport.govt.nz/ourwork/TMIF/Pages/TV001.aspx"/>
    <hyperlink ref="H3" r:id="rId2" display="http://www.transport.govt.nz/ourwork/TMIF/Pages/TV034.aspx"/>
    <hyperlink ref="H4" r:id="rId3" display="http://www.transport.govt.nz/ourwork/TMIF/Pages/TV034.aspx"/>
    <hyperlink ref="H5" r:id="rId4" display="http://www.transport.govt.nz/ourwork/TMIF/Pages/TV034.aspx"/>
    <hyperlink ref="H6" r:id="rId5" display="http://www.transport.govt.nz/ourwork/TMIF/Pages/TV034.aspx"/>
    <hyperlink ref="H7" r:id="rId6" display="http://www.transport.govt.nz/ourwork/TMIF/Pages/TV034.aspx"/>
    <hyperlink ref="H8" r:id="rId7" display="http://www.transport.govt.nz/ourwork/TMIF/Pages/TV034.aspx"/>
    <hyperlink ref="H9" r:id="rId8" display="http://www.transport.govt.nz/ourwork/TMIF/Pages/TV034.aspx"/>
    <hyperlink ref="H10" r:id="rId9" display="http://www.transport.govt.nz/ourwork/TMIF/Pages/TV034.aspx"/>
    <hyperlink ref="H11" r:id="rId10" display="http://www.transport.govt.nz/ourwork/TMIF/Pages/TV034.aspx"/>
    <hyperlink ref="H12" r:id="rId11" display="http://www.transport.govt.nz/ourwork/TMIF/Pages/TV034.aspx"/>
    <hyperlink ref="H15" r:id="rId12" display="http://www.transport.govt.nz/research/roadsafetysurveys/speedsurveys/2012speedsurveyresultscarspeeds/"/>
    <hyperlink ref="H16" r:id="rId13" display="http://www.transport.govt.nz/research/roadsafetysurveys/speedsurveys/2012speedsurveyresultscarspeeds/"/>
    <hyperlink ref="H17" r:id="rId14" display="http://www.transport.govt.nz/research/roadsafetysurveys/speedsurveys/2012speedsurveyresultsheavyvehiclespeeds/"/>
    <hyperlink ref="H18" r:id="rId15" display="http://www.transport.govt.nz/research/roadsafetysurveys/speedsurveys/2012speedsurveyresultsheavyvehiclespeeds/"/>
    <hyperlink ref="H20" r:id="rId16" display="http://www.transport.govt.nz/ourwork/tmif/networkreliability/nr002/"/>
    <hyperlink ref="H21" r:id="rId17" display="http://www.transport.govt.nz/ourwork/tmif/networkreliability/nr002/"/>
    <hyperlink ref="H22" r:id="rId18" display="http://www.transport.govt.nz/ourwork/tmif/networkreliability/nr002/"/>
    <hyperlink ref="H23" r:id="rId19" display="http://www.transport.govt.nz/ourwork/tmif/networkreliability/nr002/"/>
    <hyperlink ref="H24" r:id="rId20" display="http://www.transport.govt.nz/ourwork/tmif/networkreliability/nr002/"/>
    <hyperlink ref="H25" r:id="rId21" display="http://www.transport.govt.nz/ourwork/tmif/networkreliability/nr002/"/>
    <hyperlink ref="H29" r:id="rId22" display="http://www.transport.govt.nz/ourwork/TMIF/Pages/TV001.aspx"/>
    <hyperlink ref="H30" r:id="rId23" display="http://www.transport.govt.nz/ourwork/TMIF/Pages/TV001.aspx"/>
    <hyperlink ref="H31" r:id="rId24" display="http://www.transport.govt.nz/ourwork/TMIF/Pages/TV001.aspx"/>
    <hyperlink ref="H32" r:id="rId25" display="http://www.transport.govt.nz/ourwork/TMIF/Pages/TV001.aspx"/>
    <hyperlink ref="H33" r:id="rId26" display="http://www.transport.govt.nz/ourwork/TMIF/Pages/TV001.aspx"/>
    <hyperlink ref="H34" r:id="rId27" display="http://www.transport.govt.nz/ourwork/TMIF/Pages/TV001.aspx"/>
    <hyperlink ref="H35" r:id="rId28" display="http://www.transport.govt.nz/ourwork/TMIF/Pages/TV001.aspx"/>
    <hyperlink ref="H36" r:id="rId29" display="http://www.transport.govt.nz/ourwork/TMIF/Pages/TV001.aspx"/>
    <hyperlink ref="H37" r:id="rId30" display="http://www.transport.govt.nz/ourwork/TMIF/Pages/TV001.aspx"/>
    <hyperlink ref="H38" r:id="rId31" display="http://www.transport.govt.nz/ourwork/TMIF/Pages/TV001.aspx"/>
    <hyperlink ref="H39" r:id="rId32" display="http://www.transport.govt.nz/ourwork/TMIF/Pages/TV001.aspx"/>
    <hyperlink ref="H40" r:id="rId33" display="http://www.transport.govt.nz/ourwork/TMIF/Pages/TV001.aspx"/>
    <hyperlink ref="H41" r:id="rId34" display="http://www.transport.govt.nz/ourwork/TMIF/Pages/TV001.aspx"/>
    <hyperlink ref="H42" r:id="rId35" display="http://www.transport.govt.nz/ourwork/TMIF/Pages/TV001.aspx"/>
    <hyperlink ref="H44" r:id="rId36" display="http://www.transport.govt.nz/ourwork/TMIF/Pages/TV001.aspx"/>
  </hyperlinks>
  <printOptions/>
  <pageMargins left="0.7875" right="0.7875" top="1.025" bottom="1.025" header="0.7875" footer="0.7875"/>
  <pageSetup horizontalDpi="300" verticalDpi="300"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sheetPr codeName="Sheet11"/>
  <dimension ref="A1:H44"/>
  <sheetViews>
    <sheetView zoomScale="60" zoomScaleNormal="60" zoomScalePageLayoutView="0" workbookViewId="0" topLeftCell="A1">
      <selection activeCell="B29" sqref="B29"/>
    </sheetView>
  </sheetViews>
  <sheetFormatPr defaultColWidth="11.57421875" defaultRowHeight="12.75"/>
  <cols>
    <col min="1" max="1" width="25.7109375" style="0" customWidth="1"/>
    <col min="2" max="2" width="12.8515625" style="0" customWidth="1"/>
    <col min="3" max="3" width="17.8515625" style="0" customWidth="1"/>
    <col min="4" max="4" width="23.00390625" style="0" customWidth="1"/>
    <col min="5" max="5" width="17.8515625" style="0" customWidth="1"/>
    <col min="6" max="6" width="22.8515625" style="0" customWidth="1"/>
    <col min="7" max="7" width="14.140625" style="0" customWidth="1"/>
  </cols>
  <sheetData>
    <row r="1" spans="1:8" ht="12.75">
      <c r="A1" t="s">
        <v>0</v>
      </c>
      <c r="B1">
        <f>+SUM(B3:B12)</f>
        <v>39951</v>
      </c>
      <c r="G1" t="s">
        <v>1</v>
      </c>
      <c r="H1" s="1" t="s">
        <v>2</v>
      </c>
    </row>
    <row r="2" spans="1:3" ht="12.75">
      <c r="A2" t="s">
        <v>3</v>
      </c>
      <c r="B2" t="s">
        <v>4</v>
      </c>
      <c r="C2" t="s">
        <v>5</v>
      </c>
    </row>
    <row r="3" spans="1:8" ht="12.75">
      <c r="A3" t="s">
        <v>6</v>
      </c>
      <c r="B3" s="2">
        <v>27946</v>
      </c>
      <c r="C3" s="3">
        <f aca="true" t="shared" si="0" ref="C3:C12">+B3/$B$1</f>
        <v>0.6995068959475357</v>
      </c>
      <c r="E3" s="3"/>
      <c r="F3" s="3"/>
      <c r="G3" t="s">
        <v>7</v>
      </c>
      <c r="H3" s="1" t="s">
        <v>8</v>
      </c>
    </row>
    <row r="4" spans="1:8" ht="12.75">
      <c r="A4" t="s">
        <v>9</v>
      </c>
      <c r="B4" s="2">
        <v>3063</v>
      </c>
      <c r="C4" s="3">
        <f t="shared" si="0"/>
        <v>0.07666891942629721</v>
      </c>
      <c r="E4" s="3"/>
      <c r="F4" s="3"/>
      <c r="G4" t="s">
        <v>7</v>
      </c>
      <c r="H4" s="1" t="s">
        <v>8</v>
      </c>
    </row>
    <row r="5" spans="1:8" ht="12.75">
      <c r="A5" t="s">
        <v>10</v>
      </c>
      <c r="B5" s="2">
        <v>1505</v>
      </c>
      <c r="C5" s="3">
        <f t="shared" si="0"/>
        <v>0.0376711471552652</v>
      </c>
      <c r="E5" s="3"/>
      <c r="F5" s="3"/>
      <c r="G5" t="s">
        <v>7</v>
      </c>
      <c r="H5" s="1" t="s">
        <v>8</v>
      </c>
    </row>
    <row r="6" spans="1:8" ht="12.75">
      <c r="A6" t="s">
        <v>11</v>
      </c>
      <c r="B6" s="2">
        <v>4331</v>
      </c>
      <c r="C6" s="3">
        <f t="shared" si="0"/>
        <v>0.1084077995544542</v>
      </c>
      <c r="E6" s="3"/>
      <c r="F6" s="3"/>
      <c r="G6" t="s">
        <v>7</v>
      </c>
      <c r="H6" s="1" t="s">
        <v>8</v>
      </c>
    </row>
    <row r="7" spans="1:8" ht="12.75">
      <c r="A7" t="s">
        <v>12</v>
      </c>
      <c r="B7" s="2">
        <v>366</v>
      </c>
      <c r="C7" s="3">
        <f t="shared" si="0"/>
        <v>0.009161222497559511</v>
      </c>
      <c r="E7" s="3"/>
      <c r="F7" s="3"/>
      <c r="G7" t="s">
        <v>7</v>
      </c>
      <c r="H7" s="1" t="s">
        <v>8</v>
      </c>
    </row>
    <row r="8" spans="1:8" ht="12.75">
      <c r="A8" t="s">
        <v>13</v>
      </c>
      <c r="B8" s="2">
        <v>10</v>
      </c>
      <c r="C8" s="3">
        <f t="shared" si="0"/>
        <v>0.00025030662561638004</v>
      </c>
      <c r="E8" s="3"/>
      <c r="F8" s="3"/>
      <c r="G8" t="s">
        <v>7</v>
      </c>
      <c r="H8" s="1" t="s">
        <v>8</v>
      </c>
    </row>
    <row r="9" spans="1:8" ht="12.75">
      <c r="A9" t="s">
        <v>14</v>
      </c>
      <c r="B9" s="2">
        <v>2490</v>
      </c>
      <c r="C9" s="3">
        <f t="shared" si="0"/>
        <v>0.06232634977847864</v>
      </c>
      <c r="E9" s="3"/>
      <c r="F9" s="3"/>
      <c r="G9" t="s">
        <v>7</v>
      </c>
      <c r="H9" s="1" t="s">
        <v>8</v>
      </c>
    </row>
    <row r="10" spans="1:8" ht="12.75">
      <c r="A10" t="s">
        <v>15</v>
      </c>
      <c r="B10" s="2">
        <v>3</v>
      </c>
      <c r="C10" s="3">
        <f t="shared" si="0"/>
        <v>7.509198768491402E-05</v>
      </c>
      <c r="E10" s="3"/>
      <c r="F10" s="3"/>
      <c r="G10" t="s">
        <v>7</v>
      </c>
      <c r="H10" s="1" t="s">
        <v>8</v>
      </c>
    </row>
    <row r="11" spans="1:8" ht="12.75">
      <c r="A11" t="s">
        <v>16</v>
      </c>
      <c r="B11" s="2">
        <v>235</v>
      </c>
      <c r="C11" s="3">
        <f t="shared" si="0"/>
        <v>0.005882205701984932</v>
      </c>
      <c r="E11" s="3"/>
      <c r="F11" s="3"/>
      <c r="G11" t="s">
        <v>7</v>
      </c>
      <c r="H11" s="1" t="s">
        <v>8</v>
      </c>
    </row>
    <row r="12" spans="1:8" ht="12.75">
      <c r="A12" t="s">
        <v>17</v>
      </c>
      <c r="B12" s="2">
        <v>2</v>
      </c>
      <c r="C12" s="3">
        <f t="shared" si="0"/>
        <v>5.006132512327601E-05</v>
      </c>
      <c r="E12" s="3"/>
      <c r="F12" s="3"/>
      <c r="G12" t="s">
        <v>7</v>
      </c>
      <c r="H12" s="1" t="s">
        <v>8</v>
      </c>
    </row>
    <row r="14" spans="1:3" ht="12.75">
      <c r="A14" t="s">
        <v>18</v>
      </c>
      <c r="B14" t="s">
        <v>19</v>
      </c>
      <c r="C14" t="s">
        <v>20</v>
      </c>
    </row>
    <row r="15" spans="1:8" ht="12.75">
      <c r="A15" t="s">
        <v>21</v>
      </c>
      <c r="B15" s="4">
        <v>96.2</v>
      </c>
      <c r="C15" s="5">
        <f>+B15</f>
        <v>96.2</v>
      </c>
      <c r="E15" s="5"/>
      <c r="G15" t="s">
        <v>59</v>
      </c>
      <c r="H15" s="1" t="s">
        <v>23</v>
      </c>
    </row>
    <row r="16" spans="1:8" ht="12.75">
      <c r="A16" t="s">
        <v>24</v>
      </c>
      <c r="B16" s="4">
        <v>52</v>
      </c>
      <c r="C16" s="5">
        <f>+IF(ISNUMBER(F26),1/((1/B16)+F26),B16)</f>
        <v>36.794212653672055</v>
      </c>
      <c r="E16" s="5"/>
      <c r="G16" t="s">
        <v>59</v>
      </c>
      <c r="H16" s="1" t="s">
        <v>23</v>
      </c>
    </row>
    <row r="17" spans="1:8" ht="12.75">
      <c r="A17" t="s">
        <v>25</v>
      </c>
      <c r="B17" s="4">
        <v>89.2</v>
      </c>
      <c r="C17" s="5">
        <f>+B17</f>
        <v>89.2</v>
      </c>
      <c r="E17" s="5"/>
      <c r="G17" t="s">
        <v>59</v>
      </c>
      <c r="H17" s="1" t="s">
        <v>26</v>
      </c>
    </row>
    <row r="18" spans="1:8" ht="12.75">
      <c r="A18" t="s">
        <v>27</v>
      </c>
      <c r="B18" s="4">
        <v>49.7</v>
      </c>
      <c r="C18" s="5">
        <f>+IF(ISNUMBER(F26),1/((1/B18)+F26),B18)</f>
        <v>35.62758048481415</v>
      </c>
      <c r="E18" s="5"/>
      <c r="G18" t="s">
        <v>59</v>
      </c>
      <c r="H18" s="1" t="s">
        <v>26</v>
      </c>
    </row>
    <row r="20" spans="1:8" ht="12.75">
      <c r="A20" t="s">
        <v>28</v>
      </c>
      <c r="B20" t="s">
        <v>29</v>
      </c>
      <c r="C20" t="s">
        <v>30</v>
      </c>
      <c r="D20" t="s">
        <v>31</v>
      </c>
      <c r="E20" t="s">
        <v>30</v>
      </c>
      <c r="F20" t="s">
        <v>32</v>
      </c>
      <c r="G20" t="s">
        <v>33</v>
      </c>
      <c r="H20" s="1" t="s">
        <v>34</v>
      </c>
    </row>
    <row r="21" spans="1:8" ht="12.75">
      <c r="A21" t="s">
        <v>35</v>
      </c>
      <c r="B21" s="2">
        <v>0.55</v>
      </c>
      <c r="C21">
        <f>+IF(ISNUMBER(B21),C30,0)</f>
        <v>8017</v>
      </c>
      <c r="D21" s="2">
        <v>0.46</v>
      </c>
      <c r="E21">
        <f>+IF(ISNUMBER(D21),C30,0)</f>
        <v>8017</v>
      </c>
      <c r="F21" s="6">
        <f aca="true" t="shared" si="1" ref="F21:F26">+IF(ISNUMBER(AVERAGE(B21,D21)),AVERAGE(B21,D21)/60,"N/A")</f>
        <v>0.008416666666666666</v>
      </c>
      <c r="G21" t="s">
        <v>33</v>
      </c>
      <c r="H21" s="1" t="s">
        <v>34</v>
      </c>
    </row>
    <row r="22" spans="1:8" ht="12.75">
      <c r="A22" t="s">
        <v>36</v>
      </c>
      <c r="B22" s="2">
        <v>0.26</v>
      </c>
      <c r="C22">
        <f>+IF(ISNUMBER(B22),C32,0)</f>
        <v>1181</v>
      </c>
      <c r="D22" s="2">
        <v>0.26</v>
      </c>
      <c r="E22">
        <f>+IF(ISNUMBER(D22),C32,0)</f>
        <v>1181</v>
      </c>
      <c r="F22" s="6">
        <f t="shared" si="1"/>
        <v>0.004333333333333333</v>
      </c>
      <c r="G22" t="s">
        <v>33</v>
      </c>
      <c r="H22" s="1" t="s">
        <v>34</v>
      </c>
    </row>
    <row r="23" spans="1:8" ht="12.75">
      <c r="A23" t="s">
        <v>37</v>
      </c>
      <c r="B23" s="2">
        <v>0.39</v>
      </c>
      <c r="C23">
        <f>+IF(ISNUMBER(B23),C37,0)</f>
        <v>2038</v>
      </c>
      <c r="D23" s="2">
        <v>0.34</v>
      </c>
      <c r="E23">
        <f>+IF(ISNUMBER(D23),C37,0)</f>
        <v>2038</v>
      </c>
      <c r="F23" s="6">
        <f t="shared" si="1"/>
        <v>0.006083333333333333</v>
      </c>
      <c r="G23" t="s">
        <v>33</v>
      </c>
      <c r="H23" s="1" t="s">
        <v>34</v>
      </c>
    </row>
    <row r="24" spans="1:8" ht="12.75">
      <c r="A24" t="s">
        <v>38</v>
      </c>
      <c r="B24" s="2">
        <v>0.63</v>
      </c>
      <c r="C24">
        <f>+IF(ISNUMBER(B24),C39,0)</f>
        <v>2988</v>
      </c>
      <c r="D24" s="2">
        <v>0.65</v>
      </c>
      <c r="E24">
        <f>+IF(ISNUMBER(D24),C39,0)</f>
        <v>2988</v>
      </c>
      <c r="F24" s="6">
        <f t="shared" si="1"/>
        <v>0.010666666666666666</v>
      </c>
      <c r="G24" t="s">
        <v>33</v>
      </c>
      <c r="H24" s="1" t="s">
        <v>34</v>
      </c>
    </row>
    <row r="25" spans="1:8" ht="12.75">
      <c r="A25" t="s">
        <v>39</v>
      </c>
      <c r="B25" s="2">
        <v>0.33</v>
      </c>
      <c r="C25">
        <f>+IF(ISNUMBER(B25),C31,0)</f>
        <v>1881</v>
      </c>
      <c r="D25" s="2">
        <v>0.38</v>
      </c>
      <c r="E25">
        <f>+IF(ISNUMBER(D25),C31,0)</f>
        <v>1881</v>
      </c>
      <c r="F25" s="6">
        <f t="shared" si="1"/>
        <v>0.005916666666666666</v>
      </c>
      <c r="G25" t="s">
        <v>33</v>
      </c>
      <c r="H25" s="1" t="s">
        <v>34</v>
      </c>
    </row>
    <row r="26" spans="1:6" ht="12.75">
      <c r="A26" t="s">
        <v>40</v>
      </c>
      <c r="B26">
        <f>+IF(ISNUMBER(B21*C21+B22*C22+B23*C23+B24*C24+B25*C25),(B21*C21+B22*C22+B23*C23+B24*C24+B25*C25)/C26,"N/A")</f>
        <v>0.4976342750698541</v>
      </c>
      <c r="C26">
        <f>+SUM(C21:C25)</f>
        <v>16105</v>
      </c>
      <c r="D26">
        <f>+IF(ISNUMBER(D21*E21+D22*E22+D23*E23+D24*E24+D25*E25),(D21*E21+D22*E22+D23*E23+D24*E24+D25*E25)/E26,"N/A")</f>
        <v>0.45605588326606644</v>
      </c>
      <c r="E26">
        <f>+SUM(E21:E25)</f>
        <v>16105</v>
      </c>
      <c r="F26" s="6">
        <f t="shared" si="1"/>
        <v>0.00794741798613267</v>
      </c>
    </row>
    <row r="27" ht="12.75">
      <c r="B27" s="7"/>
    </row>
    <row r="28" spans="1:3" ht="12.75">
      <c r="A28" t="s">
        <v>41</v>
      </c>
      <c r="B28" t="s">
        <v>60</v>
      </c>
      <c r="C28" t="s">
        <v>61</v>
      </c>
    </row>
    <row r="29" spans="1:8" ht="12.75">
      <c r="A29" t="s">
        <v>44</v>
      </c>
      <c r="B29" s="2">
        <v>1741</v>
      </c>
      <c r="C29" s="2">
        <v>794</v>
      </c>
      <c r="D29" s="5"/>
      <c r="E29" s="5"/>
      <c r="G29" t="s">
        <v>1</v>
      </c>
      <c r="H29" s="1" t="s">
        <v>2</v>
      </c>
    </row>
    <row r="30" spans="1:8" ht="12.75">
      <c r="A30" t="s">
        <v>45</v>
      </c>
      <c r="B30" s="2">
        <v>12210</v>
      </c>
      <c r="C30" s="2">
        <v>8017</v>
      </c>
      <c r="D30" s="5"/>
      <c r="E30" s="5"/>
      <c r="G30" t="s">
        <v>1</v>
      </c>
      <c r="H30" s="1" t="s">
        <v>2</v>
      </c>
    </row>
    <row r="31" spans="1:8" ht="12.75">
      <c r="A31" t="s">
        <v>46</v>
      </c>
      <c r="B31" s="2">
        <v>5067</v>
      </c>
      <c r="C31" s="2">
        <v>1881</v>
      </c>
      <c r="D31" s="5"/>
      <c r="E31" s="5"/>
      <c r="G31" t="s">
        <v>1</v>
      </c>
      <c r="H31" s="1" t="s">
        <v>2</v>
      </c>
    </row>
    <row r="32" spans="1:8" ht="12.75">
      <c r="A32" t="s">
        <v>47</v>
      </c>
      <c r="B32" s="2">
        <v>2717</v>
      </c>
      <c r="C32" s="2">
        <v>1181</v>
      </c>
      <c r="D32" s="5"/>
      <c r="E32" s="5"/>
      <c r="G32" t="s">
        <v>1</v>
      </c>
      <c r="H32" s="1" t="s">
        <v>2</v>
      </c>
    </row>
    <row r="33" spans="1:8" ht="12.75">
      <c r="A33" t="s">
        <v>48</v>
      </c>
      <c r="B33" s="2">
        <v>388</v>
      </c>
      <c r="C33" s="2">
        <v>209</v>
      </c>
      <c r="D33" s="5"/>
      <c r="E33" s="5"/>
      <c r="G33" t="s">
        <v>1</v>
      </c>
      <c r="H33" s="1" t="s">
        <v>2</v>
      </c>
    </row>
    <row r="34" spans="1:8" ht="12.75">
      <c r="A34" t="s">
        <v>49</v>
      </c>
      <c r="B34" s="2">
        <v>1499</v>
      </c>
      <c r="C34" s="2">
        <v>829</v>
      </c>
      <c r="D34" s="5"/>
      <c r="E34" s="5"/>
      <c r="G34" t="s">
        <v>1</v>
      </c>
      <c r="H34" s="1" t="s">
        <v>2</v>
      </c>
    </row>
    <row r="35" spans="1:8" ht="12.75">
      <c r="A35" t="s">
        <v>50</v>
      </c>
      <c r="B35" s="2">
        <v>1040</v>
      </c>
      <c r="C35" s="2">
        <v>362</v>
      </c>
      <c r="D35" s="5"/>
      <c r="E35" s="5"/>
      <c r="G35" t="s">
        <v>1</v>
      </c>
      <c r="H35" s="1" t="s">
        <v>2</v>
      </c>
    </row>
    <row r="36" spans="1:8" ht="12.75">
      <c r="A36" t="s">
        <v>51</v>
      </c>
      <c r="B36" s="2">
        <v>2543</v>
      </c>
      <c r="C36" s="2">
        <v>1116</v>
      </c>
      <c r="D36" s="5"/>
      <c r="E36" s="5"/>
      <c r="G36" t="s">
        <v>1</v>
      </c>
      <c r="H36" s="1" t="s">
        <v>2</v>
      </c>
    </row>
    <row r="37" spans="1:8" ht="12.75">
      <c r="A37" t="s">
        <v>52</v>
      </c>
      <c r="B37" s="2">
        <v>3672</v>
      </c>
      <c r="C37" s="2">
        <v>2038</v>
      </c>
      <c r="D37" s="5"/>
      <c r="E37" s="5"/>
      <c r="G37" t="s">
        <v>1</v>
      </c>
      <c r="H37" s="1" t="s">
        <v>2</v>
      </c>
    </row>
    <row r="38" spans="1:8" ht="12.75">
      <c r="A38" t="s">
        <v>53</v>
      </c>
      <c r="B38" s="2">
        <v>1331</v>
      </c>
      <c r="C38" s="2">
        <v>561</v>
      </c>
      <c r="D38" s="5"/>
      <c r="E38" s="5"/>
      <c r="G38" t="s">
        <v>1</v>
      </c>
      <c r="H38" s="1" t="s">
        <v>2</v>
      </c>
    </row>
    <row r="39" spans="1:8" ht="12.75">
      <c r="A39" t="s">
        <v>54</v>
      </c>
      <c r="B39" s="2">
        <v>5143</v>
      </c>
      <c r="C39" s="2">
        <v>2988</v>
      </c>
      <c r="D39" s="5"/>
      <c r="E39" s="5"/>
      <c r="G39" t="s">
        <v>1</v>
      </c>
      <c r="H39" s="1" t="s">
        <v>2</v>
      </c>
    </row>
    <row r="40" spans="1:8" ht="12.75">
      <c r="A40" t="s">
        <v>55</v>
      </c>
      <c r="B40" s="2">
        <v>496</v>
      </c>
      <c r="C40" s="2">
        <v>122</v>
      </c>
      <c r="D40" s="5"/>
      <c r="E40" s="5"/>
      <c r="G40" t="s">
        <v>1</v>
      </c>
      <c r="H40" s="1" t="s">
        <v>2</v>
      </c>
    </row>
    <row r="41" spans="1:8" ht="12.75">
      <c r="A41" t="s">
        <v>56</v>
      </c>
      <c r="B41" s="2">
        <v>2202</v>
      </c>
      <c r="C41" s="2">
        <v>931</v>
      </c>
      <c r="D41" s="5"/>
      <c r="E41" s="5"/>
      <c r="G41" t="s">
        <v>1</v>
      </c>
      <c r="H41" s="1" t="s">
        <v>2</v>
      </c>
    </row>
    <row r="42" spans="1:8" ht="12.75">
      <c r="A42" t="s">
        <v>57</v>
      </c>
      <c r="B42" s="2">
        <v>1099</v>
      </c>
      <c r="C42" s="2">
        <v>530</v>
      </c>
      <c r="D42" s="5"/>
      <c r="E42" s="5"/>
      <c r="G42" t="s">
        <v>1</v>
      </c>
      <c r="H42" s="1" t="s">
        <v>2</v>
      </c>
    </row>
    <row r="43" spans="2:5" ht="12.75">
      <c r="B43">
        <f>+SUM(B29:B42)</f>
        <v>41148</v>
      </c>
      <c r="C43" s="2"/>
      <c r="D43" s="5"/>
      <c r="E43" s="5"/>
    </row>
    <row r="44" spans="1:8" ht="12.75">
      <c r="A44" t="s">
        <v>58</v>
      </c>
      <c r="B44" s="3">
        <f>+SUM(C29:C42)/B43</f>
        <v>0.5239379799747254</v>
      </c>
      <c r="C44" s="10"/>
      <c r="D44" s="5"/>
      <c r="E44" s="5"/>
      <c r="G44" t="s">
        <v>1</v>
      </c>
      <c r="H44" s="1" t="s">
        <v>2</v>
      </c>
    </row>
  </sheetData>
  <sheetProtection selectLockedCells="1" selectUnlockedCells="1"/>
  <hyperlinks>
    <hyperlink ref="H1" r:id="rId1" display="http://www.transport.govt.nz/ourwork/TMIF/Pages/TV001.aspx"/>
    <hyperlink ref="H3" r:id="rId2" display="http://www.transport.govt.nz/ourwork/TMIF/Pages/TV034.aspx"/>
    <hyperlink ref="H4" r:id="rId3" display="http://www.transport.govt.nz/ourwork/TMIF/Pages/TV034.aspx"/>
    <hyperlink ref="H5" r:id="rId4" display="http://www.transport.govt.nz/ourwork/TMIF/Pages/TV034.aspx"/>
    <hyperlink ref="H6" r:id="rId5" display="http://www.transport.govt.nz/ourwork/TMIF/Pages/TV034.aspx"/>
    <hyperlink ref="H7" r:id="rId6" display="http://www.transport.govt.nz/ourwork/TMIF/Pages/TV034.aspx"/>
    <hyperlink ref="H8" r:id="rId7" display="http://www.transport.govt.nz/ourwork/TMIF/Pages/TV034.aspx"/>
    <hyperlink ref="H9" r:id="rId8" display="http://www.transport.govt.nz/ourwork/TMIF/Pages/TV034.aspx"/>
    <hyperlink ref="H10" r:id="rId9" display="http://www.transport.govt.nz/ourwork/TMIF/Pages/TV034.aspx"/>
    <hyperlink ref="H11" r:id="rId10" display="http://www.transport.govt.nz/ourwork/TMIF/Pages/TV034.aspx"/>
    <hyperlink ref="H12" r:id="rId11" display="http://www.transport.govt.nz/ourwork/TMIF/Pages/TV034.aspx"/>
    <hyperlink ref="H15" r:id="rId12" display="http://www.transport.govt.nz/research/roadsafetysurveys/speedsurveys/2012speedsurveyresultscarspeeds/"/>
    <hyperlink ref="H16" r:id="rId13" display="http://www.transport.govt.nz/research/roadsafetysurveys/speedsurveys/2012speedsurveyresultscarspeeds/"/>
    <hyperlink ref="H17" r:id="rId14" display="http://www.transport.govt.nz/research/roadsafetysurveys/speedsurveys/2012speedsurveyresultsheavyvehiclespeeds/"/>
    <hyperlink ref="H18" r:id="rId15" display="http://www.transport.govt.nz/research/roadsafetysurveys/speedsurveys/2012speedsurveyresultsheavyvehiclespeeds/"/>
    <hyperlink ref="H20" r:id="rId16" display="http://www.transport.govt.nz/ourwork/tmif/networkreliability/nr002/"/>
    <hyperlink ref="H21" r:id="rId17" display="http://www.transport.govt.nz/ourwork/tmif/networkreliability/nr002/"/>
    <hyperlink ref="H22" r:id="rId18" display="http://www.transport.govt.nz/ourwork/tmif/networkreliability/nr002/"/>
    <hyperlink ref="H23" r:id="rId19" display="http://www.transport.govt.nz/ourwork/tmif/networkreliability/nr002/"/>
    <hyperlink ref="H24" r:id="rId20" display="http://www.transport.govt.nz/ourwork/tmif/networkreliability/nr002/"/>
    <hyperlink ref="H25" r:id="rId21" display="http://www.transport.govt.nz/ourwork/tmif/networkreliability/nr002/"/>
    <hyperlink ref="H29" r:id="rId22" display="http://www.transport.govt.nz/ourwork/TMIF/Pages/TV001.aspx"/>
    <hyperlink ref="H30" r:id="rId23" display="http://www.transport.govt.nz/ourwork/TMIF/Pages/TV001.aspx"/>
    <hyperlink ref="H31" r:id="rId24" display="http://www.transport.govt.nz/ourwork/TMIF/Pages/TV001.aspx"/>
    <hyperlink ref="H32" r:id="rId25" display="http://www.transport.govt.nz/ourwork/TMIF/Pages/TV001.aspx"/>
    <hyperlink ref="H33" r:id="rId26" display="http://www.transport.govt.nz/ourwork/TMIF/Pages/TV001.aspx"/>
    <hyperlink ref="H34" r:id="rId27" display="http://www.transport.govt.nz/ourwork/TMIF/Pages/TV001.aspx"/>
    <hyperlink ref="H35" r:id="rId28" display="http://www.transport.govt.nz/ourwork/TMIF/Pages/TV001.aspx"/>
    <hyperlink ref="H36" r:id="rId29" display="http://www.transport.govt.nz/ourwork/TMIF/Pages/TV001.aspx"/>
    <hyperlink ref="H37" r:id="rId30" display="http://www.transport.govt.nz/ourwork/TMIF/Pages/TV001.aspx"/>
    <hyperlink ref="H38" r:id="rId31" display="http://www.transport.govt.nz/ourwork/TMIF/Pages/TV001.aspx"/>
    <hyperlink ref="H39" r:id="rId32" display="http://www.transport.govt.nz/ourwork/TMIF/Pages/TV001.aspx"/>
    <hyperlink ref="H40" r:id="rId33" display="http://www.transport.govt.nz/ourwork/TMIF/Pages/TV001.aspx"/>
    <hyperlink ref="H41" r:id="rId34" display="http://www.transport.govt.nz/ourwork/TMIF/Pages/TV001.aspx"/>
    <hyperlink ref="H42" r:id="rId35" display="http://www.transport.govt.nz/ourwork/TMIF/Pages/TV001.aspx"/>
    <hyperlink ref="H44" r:id="rId36" display="http://www.transport.govt.nz/ourwork/TMIF/Pages/TV001.aspx"/>
  </hyperlinks>
  <printOptions/>
  <pageMargins left="0.7875" right="0.7875" top="1.025" bottom="1.025" header="0.7875" footer="0.7875"/>
  <pageSetup horizontalDpi="300" verticalDpi="300"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sheetPr codeName="Sheet12"/>
  <dimension ref="A1:H44"/>
  <sheetViews>
    <sheetView zoomScale="60" zoomScaleNormal="60" zoomScalePageLayoutView="0" workbookViewId="0" topLeftCell="A1">
      <selection activeCell="B29" sqref="B29"/>
    </sheetView>
  </sheetViews>
  <sheetFormatPr defaultColWidth="11.57421875" defaultRowHeight="12.75"/>
  <cols>
    <col min="1" max="1" width="25.7109375" style="0" customWidth="1"/>
    <col min="2" max="2" width="12.8515625" style="0" customWidth="1"/>
    <col min="3" max="3" width="17.8515625" style="0" customWidth="1"/>
    <col min="4" max="4" width="23.00390625" style="0" customWidth="1"/>
    <col min="5" max="5" width="17.8515625" style="0" customWidth="1"/>
    <col min="6" max="6" width="22.8515625" style="0" customWidth="1"/>
    <col min="7" max="7" width="14.140625" style="0" customWidth="1"/>
  </cols>
  <sheetData>
    <row r="1" spans="1:8" ht="12.75">
      <c r="A1" t="s">
        <v>0</v>
      </c>
      <c r="B1">
        <f>+SUM(B3:B12)</f>
        <v>39674</v>
      </c>
      <c r="G1" t="s">
        <v>1</v>
      </c>
      <c r="H1" s="1" t="s">
        <v>2</v>
      </c>
    </row>
    <row r="2" spans="1:3" ht="12.75">
      <c r="A2" t="s">
        <v>3</v>
      </c>
      <c r="B2" t="s">
        <v>4</v>
      </c>
      <c r="C2" t="s">
        <v>5</v>
      </c>
    </row>
    <row r="3" spans="1:8" ht="12.75">
      <c r="A3" t="s">
        <v>6</v>
      </c>
      <c r="B3" s="2">
        <v>27657</v>
      </c>
      <c r="C3" s="3">
        <f aca="true" t="shared" si="0" ref="C3:C12">+B3/$B$1</f>
        <v>0.6971064173010032</v>
      </c>
      <c r="E3" s="3"/>
      <c r="F3" s="3"/>
      <c r="G3" t="s">
        <v>7</v>
      </c>
      <c r="H3" s="1" t="s">
        <v>8</v>
      </c>
    </row>
    <row r="4" spans="1:8" ht="12.75">
      <c r="A4" t="s">
        <v>9</v>
      </c>
      <c r="B4" s="2">
        <v>3018</v>
      </c>
      <c r="C4" s="3">
        <f t="shared" si="0"/>
        <v>0.07606997025759943</v>
      </c>
      <c r="E4" s="3"/>
      <c r="F4" s="3"/>
      <c r="G4" t="s">
        <v>7</v>
      </c>
      <c r="H4" s="1" t="s">
        <v>8</v>
      </c>
    </row>
    <row r="5" spans="1:8" ht="12.75">
      <c r="A5" t="s">
        <v>10</v>
      </c>
      <c r="B5" s="2">
        <v>1451</v>
      </c>
      <c r="C5" s="3">
        <f t="shared" si="0"/>
        <v>0.03657307052477693</v>
      </c>
      <c r="E5" s="3"/>
      <c r="F5" s="3"/>
      <c r="G5" t="s">
        <v>7</v>
      </c>
      <c r="H5" s="1" t="s">
        <v>8</v>
      </c>
    </row>
    <row r="6" spans="1:8" ht="12.75">
      <c r="A6" t="s">
        <v>11</v>
      </c>
      <c r="B6" s="2">
        <v>4436</v>
      </c>
      <c r="C6" s="3">
        <f t="shared" si="0"/>
        <v>0.11181126178353581</v>
      </c>
      <c r="E6" s="3"/>
      <c r="F6" s="3"/>
      <c r="G6" t="s">
        <v>7</v>
      </c>
      <c r="H6" s="1" t="s">
        <v>8</v>
      </c>
    </row>
    <row r="7" spans="1:8" ht="12.75">
      <c r="A7" t="s">
        <v>12</v>
      </c>
      <c r="B7" s="2">
        <v>356</v>
      </c>
      <c r="C7" s="3">
        <f t="shared" si="0"/>
        <v>0.00897313101779503</v>
      </c>
      <c r="E7" s="3"/>
      <c r="F7" s="3"/>
      <c r="G7" t="s">
        <v>7</v>
      </c>
      <c r="H7" s="1" t="s">
        <v>8</v>
      </c>
    </row>
    <row r="8" spans="1:8" ht="12.75">
      <c r="A8" t="s">
        <v>13</v>
      </c>
      <c r="B8" s="2">
        <v>9</v>
      </c>
      <c r="C8" s="3">
        <f t="shared" si="0"/>
        <v>0.00022684881786560468</v>
      </c>
      <c r="E8" s="3"/>
      <c r="F8" s="3"/>
      <c r="G8" t="s">
        <v>7</v>
      </c>
      <c r="H8" s="1" t="s">
        <v>8</v>
      </c>
    </row>
    <row r="9" spans="1:8" ht="12.75">
      <c r="A9" t="s">
        <v>14</v>
      </c>
      <c r="B9" s="2">
        <v>2510</v>
      </c>
      <c r="C9" s="3">
        <f t="shared" si="0"/>
        <v>0.06326561476029642</v>
      </c>
      <c r="E9" s="3"/>
      <c r="F9" s="3"/>
      <c r="G9" t="s">
        <v>7</v>
      </c>
      <c r="H9" s="1" t="s">
        <v>8</v>
      </c>
    </row>
    <row r="10" spans="1:8" ht="12.75">
      <c r="A10" t="s">
        <v>15</v>
      </c>
      <c r="B10" s="2">
        <v>2</v>
      </c>
      <c r="C10" s="3">
        <f t="shared" si="0"/>
        <v>5.041084841457882E-05</v>
      </c>
      <c r="E10" s="3"/>
      <c r="F10" s="3"/>
      <c r="G10" t="s">
        <v>7</v>
      </c>
      <c r="H10" s="1" t="s">
        <v>8</v>
      </c>
    </row>
    <row r="11" spans="1:8" ht="12.75">
      <c r="A11" t="s">
        <v>16</v>
      </c>
      <c r="B11" s="2">
        <v>233</v>
      </c>
      <c r="C11" s="3">
        <f t="shared" si="0"/>
        <v>0.005872863840298432</v>
      </c>
      <c r="E11" s="3"/>
      <c r="F11" s="3"/>
      <c r="G11" t="s">
        <v>7</v>
      </c>
      <c r="H11" s="1" t="s">
        <v>8</v>
      </c>
    </row>
    <row r="12" spans="1:8" ht="12.75">
      <c r="A12" t="s">
        <v>17</v>
      </c>
      <c r="B12" s="2">
        <v>2</v>
      </c>
      <c r="C12" s="3">
        <f t="shared" si="0"/>
        <v>5.041084841457882E-05</v>
      </c>
      <c r="E12" s="3"/>
      <c r="F12" s="3"/>
      <c r="G12" t="s">
        <v>7</v>
      </c>
      <c r="H12" s="1" t="s">
        <v>8</v>
      </c>
    </row>
    <row r="14" spans="1:3" ht="12.75">
      <c r="A14" t="s">
        <v>18</v>
      </c>
      <c r="B14" t="s">
        <v>19</v>
      </c>
      <c r="C14" t="s">
        <v>20</v>
      </c>
    </row>
    <row r="15" spans="1:8" ht="12.75">
      <c r="A15" t="s">
        <v>21</v>
      </c>
      <c r="B15" s="4">
        <v>96.5</v>
      </c>
      <c r="C15" s="5">
        <f>+B15</f>
        <v>96.5</v>
      </c>
      <c r="E15" s="5"/>
      <c r="G15" t="s">
        <v>59</v>
      </c>
      <c r="H15" s="1" t="s">
        <v>23</v>
      </c>
    </row>
    <row r="16" spans="1:8" ht="12.75">
      <c r="A16" t="s">
        <v>24</v>
      </c>
      <c r="B16" s="4">
        <v>52</v>
      </c>
      <c r="C16" s="5">
        <f>+IF(ISNUMBER(F26),1/((1/B16)+F26),B16)</f>
        <v>38.110136436329384</v>
      </c>
      <c r="E16" s="5"/>
      <c r="G16" t="s">
        <v>59</v>
      </c>
      <c r="H16" s="1" t="s">
        <v>23</v>
      </c>
    </row>
    <row r="17" spans="1:8" ht="12.75">
      <c r="A17" t="s">
        <v>25</v>
      </c>
      <c r="B17" s="4">
        <v>88.9</v>
      </c>
      <c r="C17" s="5">
        <f>+B17</f>
        <v>88.9</v>
      </c>
      <c r="E17" s="5"/>
      <c r="G17" t="s">
        <v>59</v>
      </c>
      <c r="H17" s="1" t="s">
        <v>26</v>
      </c>
    </row>
    <row r="18" spans="1:8" ht="12.75">
      <c r="A18" t="s">
        <v>27</v>
      </c>
      <c r="B18" s="4">
        <v>50.1</v>
      </c>
      <c r="C18" s="5">
        <f>+IF(ISNUMBER(F26),1/((1/B18)+F26),B18)</f>
        <v>37.07954291751766</v>
      </c>
      <c r="E18" s="5"/>
      <c r="G18" t="s">
        <v>59</v>
      </c>
      <c r="H18" s="1" t="s">
        <v>26</v>
      </c>
    </row>
    <row r="20" spans="1:8" ht="12.75">
      <c r="A20" t="s">
        <v>28</v>
      </c>
      <c r="B20" t="s">
        <v>29</v>
      </c>
      <c r="C20" t="s">
        <v>30</v>
      </c>
      <c r="D20" t="s">
        <v>31</v>
      </c>
      <c r="E20" t="s">
        <v>30</v>
      </c>
      <c r="F20" t="s">
        <v>32</v>
      </c>
      <c r="G20" t="s">
        <v>33</v>
      </c>
      <c r="H20" s="1" t="s">
        <v>34</v>
      </c>
    </row>
    <row r="21" spans="1:8" ht="12.75">
      <c r="A21" t="s">
        <v>35</v>
      </c>
      <c r="B21" s="2">
        <v>0.5</v>
      </c>
      <c r="C21">
        <f>+IF(ISNUMBER(B21),C30,0)</f>
        <v>8066</v>
      </c>
      <c r="D21" s="2">
        <v>0.4</v>
      </c>
      <c r="E21">
        <f>+IF(ISNUMBER(D21),C30,0)</f>
        <v>8066</v>
      </c>
      <c r="F21" s="6">
        <f aca="true" t="shared" si="1" ref="F21:F26">+IF(ISNUMBER(AVERAGE(B21,D21)),AVERAGE(B21,D21)/60,"N/A")</f>
        <v>0.007500000000000001</v>
      </c>
      <c r="G21" t="s">
        <v>33</v>
      </c>
      <c r="H21" s="1" t="s">
        <v>34</v>
      </c>
    </row>
    <row r="22" spans="1:8" ht="12.75">
      <c r="A22" t="s">
        <v>36</v>
      </c>
      <c r="B22" s="2">
        <v>0.31</v>
      </c>
      <c r="C22">
        <f>+IF(ISNUMBER(B22),C32,0)</f>
        <v>1164</v>
      </c>
      <c r="D22" s="2">
        <v>0.33</v>
      </c>
      <c r="E22">
        <f>+IF(ISNUMBER(D22),C32,0)</f>
        <v>1164</v>
      </c>
      <c r="F22" s="6">
        <f t="shared" si="1"/>
        <v>0.005333333333333333</v>
      </c>
      <c r="G22" t="s">
        <v>33</v>
      </c>
      <c r="H22" s="1" t="s">
        <v>34</v>
      </c>
    </row>
    <row r="23" spans="1:8" ht="12.75">
      <c r="A23" t="s">
        <v>37</v>
      </c>
      <c r="B23" s="2">
        <v>0.36</v>
      </c>
      <c r="C23">
        <f>+IF(ISNUMBER(B23),C37,0)</f>
        <v>1854</v>
      </c>
      <c r="D23" s="2">
        <v>0.33</v>
      </c>
      <c r="E23">
        <f>+IF(ISNUMBER(D23),C37,0)</f>
        <v>1854</v>
      </c>
      <c r="F23" s="6">
        <f t="shared" si="1"/>
        <v>0.00575</v>
      </c>
      <c r="G23" t="s">
        <v>33</v>
      </c>
      <c r="H23" s="1" t="s">
        <v>34</v>
      </c>
    </row>
    <row r="24" spans="1:8" ht="12.75">
      <c r="A24" t="s">
        <v>38</v>
      </c>
      <c r="B24" s="2"/>
      <c r="C24">
        <f>+IF(ISNUMBER(B24),C39,0)</f>
        <v>0</v>
      </c>
      <c r="D24" s="2"/>
      <c r="E24">
        <f>+IF(ISNUMBER(D24),C39,0)</f>
        <v>0</v>
      </c>
      <c r="F24" s="6" t="str">
        <f t="shared" si="1"/>
        <v>N/A</v>
      </c>
      <c r="G24" t="s">
        <v>33</v>
      </c>
      <c r="H24" s="1" t="s">
        <v>34</v>
      </c>
    </row>
    <row r="25" spans="1:8" ht="12.75">
      <c r="A25" t="s">
        <v>39</v>
      </c>
      <c r="B25" s="2">
        <v>0.42</v>
      </c>
      <c r="C25">
        <f>+IF(ISNUMBER(B25),C31,0)</f>
        <v>2054</v>
      </c>
      <c r="D25" s="2">
        <v>0.44</v>
      </c>
      <c r="E25">
        <f>+IF(ISNUMBER(D25),C31,0)</f>
        <v>2054</v>
      </c>
      <c r="F25" s="6">
        <f t="shared" si="1"/>
        <v>0.007166666666666667</v>
      </c>
      <c r="G25" t="s">
        <v>33</v>
      </c>
      <c r="H25" s="1" t="s">
        <v>34</v>
      </c>
    </row>
    <row r="26" spans="1:6" ht="12.75">
      <c r="A26" t="s">
        <v>40</v>
      </c>
      <c r="B26">
        <f>+IF(ISNUMBER(B21*C21+B22*C22+B23*C23+B24*C24+B25*C25),(B21*C21+B22*C22+B23*C23+B24*C24+B25*C25)/C26,"N/A")</f>
        <v>0.45090272492007916</v>
      </c>
      <c r="C26">
        <f>+SUM(C21:C25)</f>
        <v>13138</v>
      </c>
      <c r="D26">
        <f>+IF(ISNUMBER(D21*E21+D22*E22+D23*E23+D24*E24+D25*E25),(D21*E21+D22*E22+D23*E23+D24*E24+D25*E25)/E26,"N/A")</f>
        <v>0.3901735423961029</v>
      </c>
      <c r="E26">
        <f>+SUM(E21:E25)</f>
        <v>13138</v>
      </c>
      <c r="F26" s="6">
        <f t="shared" si="1"/>
        <v>0.0070089688943015165</v>
      </c>
    </row>
    <row r="27" ht="12.75">
      <c r="B27" s="7"/>
    </row>
    <row r="28" spans="1:3" ht="12.75">
      <c r="A28" t="s">
        <v>41</v>
      </c>
      <c r="B28" t="s">
        <v>60</v>
      </c>
      <c r="C28" t="s">
        <v>61</v>
      </c>
    </row>
    <row r="29" spans="1:8" ht="12.75">
      <c r="A29" t="s">
        <v>44</v>
      </c>
      <c r="B29" s="2">
        <v>1738</v>
      </c>
      <c r="C29" s="2">
        <v>792</v>
      </c>
      <c r="D29" s="5"/>
      <c r="E29" s="5"/>
      <c r="G29" t="s">
        <v>1</v>
      </c>
      <c r="H29" s="1" t="s">
        <v>2</v>
      </c>
    </row>
    <row r="30" spans="1:8" ht="12.75">
      <c r="A30" t="s">
        <v>45</v>
      </c>
      <c r="B30" s="2">
        <v>12348</v>
      </c>
      <c r="C30" s="2">
        <v>8066</v>
      </c>
      <c r="D30" s="5"/>
      <c r="E30" s="5"/>
      <c r="G30" t="s">
        <v>1</v>
      </c>
      <c r="H30" s="1" t="s">
        <v>2</v>
      </c>
    </row>
    <row r="31" spans="1:8" ht="12.75">
      <c r="A31" t="s">
        <v>46</v>
      </c>
      <c r="B31" s="2">
        <v>5287</v>
      </c>
      <c r="C31" s="2">
        <v>2054</v>
      </c>
      <c r="D31" s="5"/>
      <c r="E31" s="5"/>
      <c r="G31" t="s">
        <v>1</v>
      </c>
      <c r="H31" s="1" t="s">
        <v>2</v>
      </c>
    </row>
    <row r="32" spans="1:8" ht="12.75">
      <c r="A32" t="s">
        <v>47</v>
      </c>
      <c r="B32" s="2">
        <v>2702</v>
      </c>
      <c r="C32" s="2">
        <v>1164</v>
      </c>
      <c r="D32" s="5"/>
      <c r="E32" s="5"/>
      <c r="G32" t="s">
        <v>1</v>
      </c>
      <c r="H32" s="1" t="s">
        <v>2</v>
      </c>
    </row>
    <row r="33" spans="1:8" ht="12.75">
      <c r="A33" t="s">
        <v>48</v>
      </c>
      <c r="B33" s="2">
        <v>390</v>
      </c>
      <c r="C33" s="2">
        <v>207</v>
      </c>
      <c r="D33" s="5"/>
      <c r="E33" s="5"/>
      <c r="G33" t="s">
        <v>1</v>
      </c>
      <c r="H33" s="1" t="s">
        <v>2</v>
      </c>
    </row>
    <row r="34" spans="1:8" ht="12.75">
      <c r="A34" t="s">
        <v>49</v>
      </c>
      <c r="B34" s="2">
        <v>1480</v>
      </c>
      <c r="C34" s="2">
        <v>819</v>
      </c>
      <c r="D34" s="5"/>
      <c r="E34" s="5"/>
      <c r="G34" t="s">
        <v>1</v>
      </c>
      <c r="H34" s="1" t="s">
        <v>2</v>
      </c>
    </row>
    <row r="35" spans="1:8" ht="12.75">
      <c r="A35" t="s">
        <v>50</v>
      </c>
      <c r="B35" s="2">
        <v>1043</v>
      </c>
      <c r="C35" s="2">
        <v>374</v>
      </c>
      <c r="D35" s="5"/>
      <c r="E35" s="5"/>
      <c r="G35" t="s">
        <v>1</v>
      </c>
      <c r="H35" s="1" t="s">
        <v>2</v>
      </c>
    </row>
    <row r="36" spans="1:8" ht="12.75">
      <c r="A36" t="s">
        <v>51</v>
      </c>
      <c r="B36" s="2">
        <v>2436</v>
      </c>
      <c r="C36" s="2">
        <v>1066</v>
      </c>
      <c r="D36" s="5"/>
      <c r="E36" s="5"/>
      <c r="G36" t="s">
        <v>1</v>
      </c>
      <c r="H36" s="1" t="s">
        <v>2</v>
      </c>
    </row>
    <row r="37" spans="1:8" ht="12.75">
      <c r="A37" t="s">
        <v>52</v>
      </c>
      <c r="B37" s="2">
        <v>3534</v>
      </c>
      <c r="C37" s="2">
        <v>1854</v>
      </c>
      <c r="D37" s="5"/>
      <c r="E37" s="5"/>
      <c r="G37" t="s">
        <v>1</v>
      </c>
      <c r="H37" s="1" t="s">
        <v>2</v>
      </c>
    </row>
    <row r="38" spans="1:8" ht="12.75">
      <c r="A38" t="s">
        <v>53</v>
      </c>
      <c r="B38" s="2">
        <v>1371</v>
      </c>
      <c r="C38" s="2">
        <v>582</v>
      </c>
      <c r="D38" s="5"/>
      <c r="E38" s="5"/>
      <c r="G38" t="s">
        <v>1</v>
      </c>
      <c r="H38" s="1" t="s">
        <v>2</v>
      </c>
    </row>
    <row r="39" spans="1:8" ht="12.75">
      <c r="A39" t="s">
        <v>54</v>
      </c>
      <c r="B39" s="2">
        <v>5354</v>
      </c>
      <c r="C39" s="2">
        <v>3095</v>
      </c>
      <c r="D39" s="5"/>
      <c r="E39" s="5"/>
      <c r="G39" t="s">
        <v>1</v>
      </c>
      <c r="H39" s="1" t="s">
        <v>2</v>
      </c>
    </row>
    <row r="40" spans="1:8" ht="12.75">
      <c r="A40" t="s">
        <v>55</v>
      </c>
      <c r="B40" s="2">
        <v>536</v>
      </c>
      <c r="C40" s="2">
        <v>122</v>
      </c>
      <c r="D40" s="5"/>
      <c r="E40" s="5"/>
      <c r="G40" t="s">
        <v>1</v>
      </c>
      <c r="H40" s="1" t="s">
        <v>2</v>
      </c>
    </row>
    <row r="41" spans="1:8" ht="12.75">
      <c r="A41" t="s">
        <v>56</v>
      </c>
      <c r="B41" s="2">
        <v>2224</v>
      </c>
      <c r="C41" s="2">
        <v>914</v>
      </c>
      <c r="D41" s="5"/>
      <c r="E41" s="5"/>
      <c r="G41" t="s">
        <v>1</v>
      </c>
      <c r="H41" s="1" t="s">
        <v>2</v>
      </c>
    </row>
    <row r="42" spans="1:8" ht="12.75">
      <c r="A42" t="s">
        <v>57</v>
      </c>
      <c r="B42" s="2">
        <v>1153</v>
      </c>
      <c r="C42" s="2">
        <v>530</v>
      </c>
      <c r="D42" s="5"/>
      <c r="E42" s="5"/>
      <c r="G42" t="s">
        <v>1</v>
      </c>
      <c r="H42" s="1" t="s">
        <v>2</v>
      </c>
    </row>
    <row r="43" spans="2:5" ht="12.75">
      <c r="B43">
        <f>+SUM(B29:B42)</f>
        <v>41596</v>
      </c>
      <c r="C43" s="2"/>
      <c r="D43" s="5"/>
      <c r="E43" s="5"/>
    </row>
    <row r="44" spans="1:8" ht="12.75">
      <c r="A44" t="s">
        <v>58</v>
      </c>
      <c r="B44" s="3">
        <f>+SUM(C29:C42)/B43</f>
        <v>0.5202182902202135</v>
      </c>
      <c r="C44" s="10"/>
      <c r="D44" s="5"/>
      <c r="E44" s="5"/>
      <c r="G44" t="s">
        <v>1</v>
      </c>
      <c r="H44" s="1" t="s">
        <v>2</v>
      </c>
    </row>
  </sheetData>
  <sheetProtection selectLockedCells="1" selectUnlockedCells="1"/>
  <hyperlinks>
    <hyperlink ref="H1" r:id="rId1" display="http://www.transport.govt.nz/ourwork/TMIF/Pages/TV001.aspx"/>
    <hyperlink ref="H3" r:id="rId2" display="http://www.transport.govt.nz/ourwork/TMIF/Pages/TV034.aspx"/>
    <hyperlink ref="H4" r:id="rId3" display="http://www.transport.govt.nz/ourwork/TMIF/Pages/TV034.aspx"/>
    <hyperlink ref="H5" r:id="rId4" display="http://www.transport.govt.nz/ourwork/TMIF/Pages/TV034.aspx"/>
    <hyperlink ref="H6" r:id="rId5" display="http://www.transport.govt.nz/ourwork/TMIF/Pages/TV034.aspx"/>
    <hyperlink ref="H7" r:id="rId6" display="http://www.transport.govt.nz/ourwork/TMIF/Pages/TV034.aspx"/>
    <hyperlink ref="H8" r:id="rId7" display="http://www.transport.govt.nz/ourwork/TMIF/Pages/TV034.aspx"/>
    <hyperlink ref="H9" r:id="rId8" display="http://www.transport.govt.nz/ourwork/TMIF/Pages/TV034.aspx"/>
    <hyperlink ref="H10" r:id="rId9" display="http://www.transport.govt.nz/ourwork/TMIF/Pages/TV034.aspx"/>
    <hyperlink ref="H11" r:id="rId10" display="http://www.transport.govt.nz/ourwork/TMIF/Pages/TV034.aspx"/>
    <hyperlink ref="H12" r:id="rId11" display="http://www.transport.govt.nz/ourwork/TMIF/Pages/TV034.aspx"/>
    <hyperlink ref="H15" r:id="rId12" display="http://www.transport.govt.nz/research/roadsafetysurveys/speedsurveys/2012speedsurveyresultscarspeeds/"/>
    <hyperlink ref="H16" r:id="rId13" display="http://www.transport.govt.nz/research/roadsafetysurveys/speedsurveys/2012speedsurveyresultscarspeeds/"/>
    <hyperlink ref="H17" r:id="rId14" display="http://www.transport.govt.nz/research/roadsafetysurveys/speedsurveys/2012speedsurveyresultsheavyvehiclespeeds/"/>
    <hyperlink ref="H18" r:id="rId15" display="http://www.transport.govt.nz/research/roadsafetysurveys/speedsurveys/2012speedsurveyresultsheavyvehiclespeeds/"/>
    <hyperlink ref="H20" r:id="rId16" display="http://www.transport.govt.nz/ourwork/tmif/networkreliability/nr002/"/>
    <hyperlink ref="H21" r:id="rId17" display="http://www.transport.govt.nz/ourwork/tmif/networkreliability/nr002/"/>
    <hyperlink ref="H22" r:id="rId18" display="http://www.transport.govt.nz/ourwork/tmif/networkreliability/nr002/"/>
    <hyperlink ref="H23" r:id="rId19" display="http://www.transport.govt.nz/ourwork/tmif/networkreliability/nr002/"/>
    <hyperlink ref="H24" r:id="rId20" display="http://www.transport.govt.nz/ourwork/tmif/networkreliability/nr002/"/>
    <hyperlink ref="H25" r:id="rId21" display="http://www.transport.govt.nz/ourwork/tmif/networkreliability/nr002/"/>
    <hyperlink ref="H29" r:id="rId22" display="http://www.transport.govt.nz/ourwork/TMIF/Pages/TV001.aspx"/>
    <hyperlink ref="H30" r:id="rId23" display="http://www.transport.govt.nz/ourwork/TMIF/Pages/TV001.aspx"/>
    <hyperlink ref="H31" r:id="rId24" display="http://www.transport.govt.nz/ourwork/TMIF/Pages/TV001.aspx"/>
    <hyperlink ref="H32" r:id="rId25" display="http://www.transport.govt.nz/ourwork/TMIF/Pages/TV001.aspx"/>
    <hyperlink ref="H33" r:id="rId26" display="http://www.transport.govt.nz/ourwork/TMIF/Pages/TV001.aspx"/>
    <hyperlink ref="H34" r:id="rId27" display="http://www.transport.govt.nz/ourwork/TMIF/Pages/TV001.aspx"/>
    <hyperlink ref="H35" r:id="rId28" display="http://www.transport.govt.nz/ourwork/TMIF/Pages/TV001.aspx"/>
    <hyperlink ref="H36" r:id="rId29" display="http://www.transport.govt.nz/ourwork/TMIF/Pages/TV001.aspx"/>
    <hyperlink ref="H37" r:id="rId30" display="http://www.transport.govt.nz/ourwork/TMIF/Pages/TV001.aspx"/>
    <hyperlink ref="H38" r:id="rId31" display="http://www.transport.govt.nz/ourwork/TMIF/Pages/TV001.aspx"/>
    <hyperlink ref="H39" r:id="rId32" display="http://www.transport.govt.nz/ourwork/TMIF/Pages/TV001.aspx"/>
    <hyperlink ref="H40" r:id="rId33" display="http://www.transport.govt.nz/ourwork/TMIF/Pages/TV001.aspx"/>
    <hyperlink ref="H41" r:id="rId34" display="http://www.transport.govt.nz/ourwork/TMIF/Pages/TV001.aspx"/>
    <hyperlink ref="H42" r:id="rId35" display="http://www.transport.govt.nz/ourwork/TMIF/Pages/TV001.aspx"/>
    <hyperlink ref="H44" r:id="rId36" display="http://www.transport.govt.nz/ourwork/TMIF/Pages/TV001.aspx"/>
  </hyperlinks>
  <printOptions/>
  <pageMargins left="0.7875" right="0.7875" top="1.025" bottom="1.025" header="0.7875" footer="0.7875"/>
  <pageSetup horizontalDpi="300" verticalDpi="300" orientation="portrait"/>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sheetPr codeName="Sheet13"/>
  <dimension ref="A1:H44"/>
  <sheetViews>
    <sheetView zoomScale="60" zoomScaleNormal="60" zoomScalePageLayoutView="0" workbookViewId="0" topLeftCell="A1">
      <selection activeCell="B29" sqref="B29"/>
    </sheetView>
  </sheetViews>
  <sheetFormatPr defaultColWidth="11.57421875" defaultRowHeight="12.75"/>
  <cols>
    <col min="1" max="1" width="25.7109375" style="0" customWidth="1"/>
    <col min="2" max="2" width="12.8515625" style="0" customWidth="1"/>
    <col min="3" max="3" width="17.8515625" style="0" customWidth="1"/>
    <col min="4" max="4" width="23.00390625" style="0" customWidth="1"/>
    <col min="5" max="5" width="17.8515625" style="0" customWidth="1"/>
    <col min="6" max="6" width="22.8515625" style="0" customWidth="1"/>
    <col min="7" max="7" width="14.140625" style="0" customWidth="1"/>
  </cols>
  <sheetData>
    <row r="1" spans="1:8" ht="12.75">
      <c r="A1" t="s">
        <v>0</v>
      </c>
      <c r="B1">
        <f>+SUM(B3:B12)</f>
        <v>39971</v>
      </c>
      <c r="G1" t="s">
        <v>1</v>
      </c>
      <c r="H1" s="1" t="s">
        <v>2</v>
      </c>
    </row>
    <row r="2" spans="1:3" ht="12.75">
      <c r="A2" t="s">
        <v>3</v>
      </c>
      <c r="B2" t="s">
        <v>4</v>
      </c>
      <c r="C2" t="s">
        <v>5</v>
      </c>
    </row>
    <row r="3" spans="1:8" ht="12.75">
      <c r="A3" t="s">
        <v>6</v>
      </c>
      <c r="B3" s="2">
        <v>27779</v>
      </c>
      <c r="C3" s="3">
        <f aca="true" t="shared" si="0" ref="C3:C12">+B3/$B$1</f>
        <v>0.6949788596732631</v>
      </c>
      <c r="E3" s="3"/>
      <c r="F3" s="3"/>
      <c r="G3" t="s">
        <v>7</v>
      </c>
      <c r="H3" s="1" t="s">
        <v>8</v>
      </c>
    </row>
    <row r="4" spans="1:8" ht="12.75">
      <c r="A4" t="s">
        <v>9</v>
      </c>
      <c r="B4" s="2">
        <v>3075</v>
      </c>
      <c r="C4" s="3">
        <f t="shared" si="0"/>
        <v>0.07693077481173852</v>
      </c>
      <c r="E4" s="3"/>
      <c r="F4" s="3"/>
      <c r="G4" t="s">
        <v>7</v>
      </c>
      <c r="H4" s="1" t="s">
        <v>8</v>
      </c>
    </row>
    <row r="5" spans="1:8" ht="12.75">
      <c r="A5" t="s">
        <v>10</v>
      </c>
      <c r="B5" s="2">
        <v>1425</v>
      </c>
      <c r="C5" s="3">
        <f t="shared" si="0"/>
        <v>0.03565084686397638</v>
      </c>
      <c r="E5" s="3"/>
      <c r="F5" s="3"/>
      <c r="G5" t="s">
        <v>7</v>
      </c>
      <c r="H5" s="1" t="s">
        <v>8</v>
      </c>
    </row>
    <row r="6" spans="1:8" ht="12.75">
      <c r="A6" t="s">
        <v>11</v>
      </c>
      <c r="B6" s="2">
        <v>4573</v>
      </c>
      <c r="C6" s="3">
        <f t="shared" si="0"/>
        <v>0.11440794576067649</v>
      </c>
      <c r="E6" s="3"/>
      <c r="F6" s="3"/>
      <c r="G6" t="s">
        <v>7</v>
      </c>
      <c r="H6" s="1" t="s">
        <v>8</v>
      </c>
    </row>
    <row r="7" spans="1:8" ht="12.75">
      <c r="A7" t="s">
        <v>12</v>
      </c>
      <c r="B7" s="2">
        <v>356</v>
      </c>
      <c r="C7" s="3">
        <f t="shared" si="0"/>
        <v>0.008906457181456556</v>
      </c>
      <c r="E7" s="3"/>
      <c r="F7" s="3"/>
      <c r="G7" t="s">
        <v>7</v>
      </c>
      <c r="H7" s="1" t="s">
        <v>8</v>
      </c>
    </row>
    <row r="8" spans="1:8" ht="12.75">
      <c r="A8" t="s">
        <v>13</v>
      </c>
      <c r="B8" s="2">
        <v>8</v>
      </c>
      <c r="C8" s="3">
        <f t="shared" si="0"/>
        <v>0.00020014510520127091</v>
      </c>
      <c r="E8" s="3"/>
      <c r="F8" s="3"/>
      <c r="G8" t="s">
        <v>7</v>
      </c>
      <c r="H8" s="1" t="s">
        <v>8</v>
      </c>
    </row>
    <row r="9" spans="1:8" ht="12.75">
      <c r="A9" t="s">
        <v>14</v>
      </c>
      <c r="B9" s="2">
        <v>2514</v>
      </c>
      <c r="C9" s="3">
        <f t="shared" si="0"/>
        <v>0.06289559930949938</v>
      </c>
      <c r="E9" s="3"/>
      <c r="F9" s="3"/>
      <c r="G9" t="s">
        <v>7</v>
      </c>
      <c r="H9" s="1" t="s">
        <v>8</v>
      </c>
    </row>
    <row r="10" spans="1:8" ht="12.75">
      <c r="A10" t="s">
        <v>15</v>
      </c>
      <c r="B10" s="2">
        <v>2</v>
      </c>
      <c r="C10" s="3">
        <f t="shared" si="0"/>
        <v>5.003627630031773E-05</v>
      </c>
      <c r="E10" s="3"/>
      <c r="F10" s="3"/>
      <c r="G10" t="s">
        <v>7</v>
      </c>
      <c r="H10" s="1" t="s">
        <v>8</v>
      </c>
    </row>
    <row r="11" spans="1:8" ht="12.75">
      <c r="A11" t="s">
        <v>16</v>
      </c>
      <c r="B11" s="2">
        <v>238</v>
      </c>
      <c r="C11" s="3">
        <f t="shared" si="0"/>
        <v>0.00595431687973781</v>
      </c>
      <c r="E11" s="3"/>
      <c r="F11" s="3"/>
      <c r="G11" t="s">
        <v>7</v>
      </c>
      <c r="H11" s="1" t="s">
        <v>8</v>
      </c>
    </row>
    <row r="12" spans="1:8" ht="12.75">
      <c r="A12" t="s">
        <v>17</v>
      </c>
      <c r="B12" s="2">
        <v>1</v>
      </c>
      <c r="C12" s="3">
        <f t="shared" si="0"/>
        <v>2.5018138150158864E-05</v>
      </c>
      <c r="E12" s="3"/>
      <c r="F12" s="3"/>
      <c r="G12" t="s">
        <v>7</v>
      </c>
      <c r="H12" s="1" t="s">
        <v>8</v>
      </c>
    </row>
    <row r="14" spans="1:3" ht="12.75">
      <c r="A14" t="s">
        <v>18</v>
      </c>
      <c r="B14" t="s">
        <v>19</v>
      </c>
      <c r="C14" t="s">
        <v>20</v>
      </c>
    </row>
    <row r="15" spans="1:8" ht="12.75">
      <c r="A15" t="s">
        <v>21</v>
      </c>
      <c r="B15" s="4">
        <v>95.6</v>
      </c>
      <c r="C15" s="5">
        <f>+B15</f>
        <v>95.6</v>
      </c>
      <c r="E15" s="5"/>
      <c r="G15" t="s">
        <v>59</v>
      </c>
      <c r="H15" s="1" t="s">
        <v>23</v>
      </c>
    </row>
    <row r="16" spans="1:8" ht="12.75">
      <c r="A16" t="s">
        <v>24</v>
      </c>
      <c r="B16" s="4">
        <v>51.3</v>
      </c>
      <c r="C16" s="5">
        <f>+IF(ISNUMBER(F26),1/((1/B16)+F26),B16)</f>
        <v>38.038348908015074</v>
      </c>
      <c r="E16" s="5"/>
      <c r="G16" t="s">
        <v>59</v>
      </c>
      <c r="H16" s="1" t="s">
        <v>23</v>
      </c>
    </row>
    <row r="17" spans="1:8" ht="12.75">
      <c r="A17" t="s">
        <v>25</v>
      </c>
      <c r="B17" s="4">
        <v>88.6</v>
      </c>
      <c r="C17" s="5">
        <f>+B17</f>
        <v>88.6</v>
      </c>
      <c r="E17" s="5"/>
      <c r="G17" t="s">
        <v>59</v>
      </c>
      <c r="H17" s="1" t="s">
        <v>26</v>
      </c>
    </row>
    <row r="18" spans="1:8" ht="12.75">
      <c r="A18" t="s">
        <v>27</v>
      </c>
      <c r="B18" s="4">
        <v>48.7</v>
      </c>
      <c r="C18" s="5">
        <f>+IF(ISNUMBER(F26),1/((1/B18)+F26),B18)</f>
        <v>36.589878436989096</v>
      </c>
      <c r="E18" s="5"/>
      <c r="G18" t="s">
        <v>59</v>
      </c>
      <c r="H18" s="1" t="s">
        <v>26</v>
      </c>
    </row>
    <row r="20" spans="1:8" ht="12.75">
      <c r="A20" t="s">
        <v>28</v>
      </c>
      <c r="B20" t="s">
        <v>29</v>
      </c>
      <c r="C20" t="s">
        <v>30</v>
      </c>
      <c r="D20" t="s">
        <v>31</v>
      </c>
      <c r="E20" t="s">
        <v>30</v>
      </c>
      <c r="F20" t="s">
        <v>32</v>
      </c>
      <c r="G20" t="s">
        <v>33</v>
      </c>
      <c r="H20" s="1" t="s">
        <v>34</v>
      </c>
    </row>
    <row r="21" spans="1:8" ht="12.75">
      <c r="A21" t="s">
        <v>35</v>
      </c>
      <c r="B21" s="2">
        <v>0.5</v>
      </c>
      <c r="C21">
        <f>+IF(ISNUMBER(B21),C30,0)</f>
        <v>7939</v>
      </c>
      <c r="D21" s="2">
        <v>0.33</v>
      </c>
      <c r="E21">
        <f>+IF(ISNUMBER(D21),C30,0)</f>
        <v>7939</v>
      </c>
      <c r="F21" s="6">
        <f aca="true" t="shared" si="1" ref="F21:F26">+IF(ISNUMBER(AVERAGE(B21,D21)),AVERAGE(B21,D21)/60,"N/A")</f>
        <v>0.006916666666666667</v>
      </c>
      <c r="G21" t="s">
        <v>33</v>
      </c>
      <c r="H21" s="1" t="s">
        <v>34</v>
      </c>
    </row>
    <row r="22" spans="1:8" ht="12.75">
      <c r="A22" t="s">
        <v>36</v>
      </c>
      <c r="B22" s="2">
        <v>0.35</v>
      </c>
      <c r="C22">
        <f>+IF(ISNUMBER(B22),C32,0)</f>
        <v>1167</v>
      </c>
      <c r="D22" s="2">
        <v>0.32</v>
      </c>
      <c r="E22">
        <f>+IF(ISNUMBER(D22),C32,0)</f>
        <v>1167</v>
      </c>
      <c r="F22" s="6">
        <f t="shared" si="1"/>
        <v>0.0055833333333333325</v>
      </c>
      <c r="G22" t="s">
        <v>33</v>
      </c>
      <c r="H22" s="1" t="s">
        <v>34</v>
      </c>
    </row>
    <row r="23" spans="1:8" ht="12.75">
      <c r="A23" t="s">
        <v>37</v>
      </c>
      <c r="B23" s="2">
        <v>0.37</v>
      </c>
      <c r="C23">
        <f>+IF(ISNUMBER(B23),C37,0)</f>
        <v>1849</v>
      </c>
      <c r="D23" s="2">
        <v>0.37</v>
      </c>
      <c r="E23">
        <f>+IF(ISNUMBER(D23),C37,0)</f>
        <v>1849</v>
      </c>
      <c r="F23" s="6">
        <f t="shared" si="1"/>
        <v>0.006166666666666667</v>
      </c>
      <c r="G23" t="s">
        <v>33</v>
      </c>
      <c r="H23" s="1" t="s">
        <v>34</v>
      </c>
    </row>
    <row r="24" spans="1:8" ht="12.75">
      <c r="A24" t="s">
        <v>38</v>
      </c>
      <c r="B24" s="2"/>
      <c r="C24">
        <f>+IF(ISNUMBER(B24),C39,0)</f>
        <v>0</v>
      </c>
      <c r="D24" s="2"/>
      <c r="E24">
        <f>+IF(ISNUMBER(D24),C39,0)</f>
        <v>0</v>
      </c>
      <c r="F24" s="6" t="str">
        <f t="shared" si="1"/>
        <v>N/A</v>
      </c>
      <c r="G24" t="s">
        <v>33</v>
      </c>
      <c r="H24" s="1" t="s">
        <v>34</v>
      </c>
    </row>
    <row r="25" spans="1:8" ht="12.75">
      <c r="A25" t="s">
        <v>39</v>
      </c>
      <c r="B25" s="2">
        <v>0.44</v>
      </c>
      <c r="C25">
        <f>+IF(ISNUMBER(B25),C31,0)</f>
        <v>2060</v>
      </c>
      <c r="D25" s="2">
        <v>0.47</v>
      </c>
      <c r="E25">
        <f>+IF(ISNUMBER(D25),C31,0)</f>
        <v>2060</v>
      </c>
      <c r="F25" s="6">
        <f t="shared" si="1"/>
        <v>0.0075833333333333326</v>
      </c>
      <c r="G25" t="s">
        <v>33</v>
      </c>
      <c r="H25" s="1" t="s">
        <v>34</v>
      </c>
    </row>
    <row r="26" spans="1:6" ht="12.75">
      <c r="A26" t="s">
        <v>40</v>
      </c>
      <c r="B26">
        <f>+IF(ISNUMBER(B21*C21+B22*C22+B23*C23+B24*C24+B25*C25),(B21*C21+B22*C22+B23*C23+B24*C24+B25*C25)/C26,"N/A")</f>
        <v>0.45858470995005757</v>
      </c>
      <c r="C26">
        <f>+SUM(C21:C25)</f>
        <v>13015</v>
      </c>
      <c r="D26">
        <f>+IF(ISNUMBER(D21*E21+D22*E22+D23*E23+D24*E24+D25*E25),(D21*E21+D22*E22+D23*E23+D24*E24+D25*E25)/E26,"N/A")</f>
        <v>0.35694506338839804</v>
      </c>
      <c r="E26">
        <f>+SUM(E21:E25)</f>
        <v>13015</v>
      </c>
      <c r="F26" s="6">
        <f t="shared" si="1"/>
        <v>0.006796081444487131</v>
      </c>
    </row>
    <row r="27" ht="12.75">
      <c r="B27" s="7"/>
    </row>
    <row r="28" spans="1:3" ht="12.75">
      <c r="A28" t="s">
        <v>41</v>
      </c>
      <c r="B28" t="s">
        <v>60</v>
      </c>
      <c r="C28" t="s">
        <v>61</v>
      </c>
    </row>
    <row r="29" spans="1:8" ht="12.75">
      <c r="A29" t="s">
        <v>44</v>
      </c>
      <c r="B29" s="2">
        <v>1715</v>
      </c>
      <c r="C29" s="2">
        <v>789</v>
      </c>
      <c r="D29" s="5"/>
      <c r="E29" s="5"/>
      <c r="G29" t="s">
        <v>1</v>
      </c>
      <c r="H29" s="1" t="s">
        <v>2</v>
      </c>
    </row>
    <row r="30" spans="1:8" ht="12.75">
      <c r="A30" t="s">
        <v>45</v>
      </c>
      <c r="B30" s="2">
        <v>12282</v>
      </c>
      <c r="C30" s="2">
        <v>7939</v>
      </c>
      <c r="D30" s="5"/>
      <c r="E30" s="5"/>
      <c r="G30" t="s">
        <v>1</v>
      </c>
      <c r="H30" s="1" t="s">
        <v>2</v>
      </c>
    </row>
    <row r="31" spans="1:8" ht="12.75">
      <c r="A31" t="s">
        <v>46</v>
      </c>
      <c r="B31" s="2">
        <v>5249</v>
      </c>
      <c r="C31" s="2">
        <v>2060</v>
      </c>
      <c r="D31" s="5"/>
      <c r="E31" s="5"/>
      <c r="G31" t="s">
        <v>1</v>
      </c>
      <c r="H31" s="1" t="s">
        <v>2</v>
      </c>
    </row>
    <row r="32" spans="1:8" ht="12.75">
      <c r="A32" t="s">
        <v>47</v>
      </c>
      <c r="B32" s="2">
        <v>2716</v>
      </c>
      <c r="C32" s="2">
        <v>1167</v>
      </c>
      <c r="D32" s="5"/>
      <c r="E32" s="5"/>
      <c r="G32" t="s">
        <v>1</v>
      </c>
      <c r="H32" s="1" t="s">
        <v>2</v>
      </c>
    </row>
    <row r="33" spans="1:8" ht="12.75">
      <c r="A33" t="s">
        <v>48</v>
      </c>
      <c r="B33" s="2">
        <v>387</v>
      </c>
      <c r="C33" s="2">
        <v>204</v>
      </c>
      <c r="D33" s="5"/>
      <c r="E33" s="5"/>
      <c r="G33" t="s">
        <v>1</v>
      </c>
      <c r="H33" s="1" t="s">
        <v>2</v>
      </c>
    </row>
    <row r="34" spans="1:8" ht="12.75">
      <c r="A34" t="s">
        <v>49</v>
      </c>
      <c r="B34" s="2">
        <v>1464</v>
      </c>
      <c r="C34" s="2">
        <v>814</v>
      </c>
      <c r="D34" s="5"/>
      <c r="E34" s="5"/>
      <c r="G34" t="s">
        <v>1</v>
      </c>
      <c r="H34" s="1" t="s">
        <v>2</v>
      </c>
    </row>
    <row r="35" spans="1:8" ht="12.75">
      <c r="A35" t="s">
        <v>50</v>
      </c>
      <c r="B35" s="2">
        <v>1040</v>
      </c>
      <c r="C35" s="2">
        <v>372</v>
      </c>
      <c r="D35" s="5"/>
      <c r="E35" s="5"/>
      <c r="G35" t="s">
        <v>1</v>
      </c>
      <c r="H35" s="1" t="s">
        <v>2</v>
      </c>
    </row>
    <row r="36" spans="1:8" ht="12.75">
      <c r="A36" t="s">
        <v>51</v>
      </c>
      <c r="B36" s="2">
        <v>2405</v>
      </c>
      <c r="C36" s="2">
        <v>1071</v>
      </c>
      <c r="D36" s="5"/>
      <c r="E36" s="5"/>
      <c r="G36" t="s">
        <v>1</v>
      </c>
      <c r="H36" s="1" t="s">
        <v>2</v>
      </c>
    </row>
    <row r="37" spans="1:8" ht="12.75">
      <c r="A37" t="s">
        <v>52</v>
      </c>
      <c r="B37" s="2">
        <v>3438</v>
      </c>
      <c r="C37" s="2">
        <v>1849</v>
      </c>
      <c r="D37" s="5"/>
      <c r="E37" s="5"/>
      <c r="G37" t="s">
        <v>1</v>
      </c>
      <c r="H37" s="1" t="s">
        <v>2</v>
      </c>
    </row>
    <row r="38" spans="1:8" ht="12.75">
      <c r="A38" t="s">
        <v>53</v>
      </c>
      <c r="B38" s="2">
        <v>1322</v>
      </c>
      <c r="C38" s="2">
        <v>595</v>
      </c>
      <c r="D38" s="5"/>
      <c r="E38" s="5"/>
      <c r="G38" t="s">
        <v>1</v>
      </c>
      <c r="H38" s="1" t="s">
        <v>2</v>
      </c>
    </row>
    <row r="39" spans="1:8" ht="12.75">
      <c r="A39" t="s">
        <v>54</v>
      </c>
      <c r="B39" s="2">
        <v>5382</v>
      </c>
      <c r="C39" s="2">
        <v>3085</v>
      </c>
      <c r="D39" s="5"/>
      <c r="E39" s="5"/>
      <c r="G39" t="s">
        <v>1</v>
      </c>
      <c r="H39" s="1" t="s">
        <v>2</v>
      </c>
    </row>
    <row r="40" spans="1:8" ht="12.75">
      <c r="A40" t="s">
        <v>55</v>
      </c>
      <c r="B40" s="2">
        <v>523</v>
      </c>
      <c r="C40" s="2">
        <v>121</v>
      </c>
      <c r="D40" s="5"/>
      <c r="E40" s="5"/>
      <c r="G40" t="s">
        <v>1</v>
      </c>
      <c r="H40" s="1" t="s">
        <v>2</v>
      </c>
    </row>
    <row r="41" spans="1:8" ht="12.75">
      <c r="A41" t="s">
        <v>56</v>
      </c>
      <c r="B41" s="2">
        <v>2194</v>
      </c>
      <c r="C41" s="2">
        <v>910</v>
      </c>
      <c r="D41" s="5"/>
      <c r="E41" s="5"/>
      <c r="G41" t="s">
        <v>1</v>
      </c>
      <c r="H41" s="1" t="s">
        <v>2</v>
      </c>
    </row>
    <row r="42" spans="1:8" ht="12.75">
      <c r="A42" t="s">
        <v>57</v>
      </c>
      <c r="B42" s="2">
        <v>1147</v>
      </c>
      <c r="C42" s="2">
        <v>530</v>
      </c>
      <c r="D42" s="5"/>
      <c r="E42" s="5"/>
      <c r="G42" t="s">
        <v>1</v>
      </c>
      <c r="H42" s="1" t="s">
        <v>2</v>
      </c>
    </row>
    <row r="43" spans="2:5" ht="12.75">
      <c r="B43">
        <f>+SUM(B29:B42)</f>
        <v>41264</v>
      </c>
      <c r="C43" s="2"/>
      <c r="D43" s="5"/>
      <c r="E43" s="5"/>
    </row>
    <row r="44" spans="1:8" ht="12.75">
      <c r="A44" t="s">
        <v>58</v>
      </c>
      <c r="B44" s="3">
        <f>+SUM(C29:C42)/B43</f>
        <v>0.5211806901899961</v>
      </c>
      <c r="C44" s="10"/>
      <c r="D44" s="5"/>
      <c r="E44" s="5"/>
      <c r="G44" t="s">
        <v>1</v>
      </c>
      <c r="H44" s="1" t="s">
        <v>2</v>
      </c>
    </row>
  </sheetData>
  <sheetProtection selectLockedCells="1" selectUnlockedCells="1"/>
  <hyperlinks>
    <hyperlink ref="H1" r:id="rId1" display="http://www.transport.govt.nz/ourwork/TMIF/Pages/TV001.aspx"/>
    <hyperlink ref="H3" r:id="rId2" display="http://www.transport.govt.nz/ourwork/TMIF/Pages/TV034.aspx"/>
    <hyperlink ref="H4" r:id="rId3" display="http://www.transport.govt.nz/ourwork/TMIF/Pages/TV034.aspx"/>
    <hyperlink ref="H5" r:id="rId4" display="http://www.transport.govt.nz/ourwork/TMIF/Pages/TV034.aspx"/>
    <hyperlink ref="H6" r:id="rId5" display="http://www.transport.govt.nz/ourwork/TMIF/Pages/TV034.aspx"/>
    <hyperlink ref="H7" r:id="rId6" display="http://www.transport.govt.nz/ourwork/TMIF/Pages/TV034.aspx"/>
    <hyperlink ref="H8" r:id="rId7" display="http://www.transport.govt.nz/ourwork/TMIF/Pages/TV034.aspx"/>
    <hyperlink ref="H9" r:id="rId8" display="http://www.transport.govt.nz/ourwork/TMIF/Pages/TV034.aspx"/>
    <hyperlink ref="H10" r:id="rId9" display="http://www.transport.govt.nz/ourwork/TMIF/Pages/TV034.aspx"/>
    <hyperlink ref="H11" r:id="rId10" display="http://www.transport.govt.nz/ourwork/TMIF/Pages/TV034.aspx"/>
    <hyperlink ref="H12" r:id="rId11" display="http://www.transport.govt.nz/ourwork/TMIF/Pages/TV034.aspx"/>
    <hyperlink ref="H15" r:id="rId12" display="http://www.transport.govt.nz/research/roadsafetysurveys/speedsurveys/2012speedsurveyresultscarspeeds/"/>
    <hyperlink ref="H16" r:id="rId13" display="http://www.transport.govt.nz/research/roadsafetysurveys/speedsurveys/2012speedsurveyresultscarspeeds/"/>
    <hyperlink ref="H17" r:id="rId14" display="http://www.transport.govt.nz/research/roadsafetysurveys/speedsurveys/2012speedsurveyresultsheavyvehiclespeeds/"/>
    <hyperlink ref="H18" r:id="rId15" display="http://www.transport.govt.nz/research/roadsafetysurveys/speedsurveys/2012speedsurveyresultsheavyvehiclespeeds/"/>
    <hyperlink ref="H20" r:id="rId16" display="http://www.transport.govt.nz/ourwork/tmif/networkreliability/nr002/"/>
    <hyperlink ref="H21" r:id="rId17" display="http://www.transport.govt.nz/ourwork/tmif/networkreliability/nr002/"/>
    <hyperlink ref="H22" r:id="rId18" display="http://www.transport.govt.nz/ourwork/tmif/networkreliability/nr002/"/>
    <hyperlink ref="H23" r:id="rId19" display="http://www.transport.govt.nz/ourwork/tmif/networkreliability/nr002/"/>
    <hyperlink ref="H24" r:id="rId20" display="http://www.transport.govt.nz/ourwork/tmif/networkreliability/nr002/"/>
    <hyperlink ref="H25" r:id="rId21" display="http://www.transport.govt.nz/ourwork/tmif/networkreliability/nr002/"/>
    <hyperlink ref="H29" r:id="rId22" display="http://www.transport.govt.nz/ourwork/TMIF/Pages/TV001.aspx"/>
    <hyperlink ref="H30" r:id="rId23" display="http://www.transport.govt.nz/ourwork/TMIF/Pages/TV001.aspx"/>
    <hyperlink ref="H31" r:id="rId24" display="http://www.transport.govt.nz/ourwork/TMIF/Pages/TV001.aspx"/>
    <hyperlink ref="H32" r:id="rId25" display="http://www.transport.govt.nz/ourwork/TMIF/Pages/TV001.aspx"/>
    <hyperlink ref="H33" r:id="rId26" display="http://www.transport.govt.nz/ourwork/TMIF/Pages/TV001.aspx"/>
    <hyperlink ref="H34" r:id="rId27" display="http://www.transport.govt.nz/ourwork/TMIF/Pages/TV001.aspx"/>
    <hyperlink ref="H35" r:id="rId28" display="http://www.transport.govt.nz/ourwork/TMIF/Pages/TV001.aspx"/>
    <hyperlink ref="H36" r:id="rId29" display="http://www.transport.govt.nz/ourwork/TMIF/Pages/TV001.aspx"/>
    <hyperlink ref="H37" r:id="rId30" display="http://www.transport.govt.nz/ourwork/TMIF/Pages/TV001.aspx"/>
    <hyperlink ref="H38" r:id="rId31" display="http://www.transport.govt.nz/ourwork/TMIF/Pages/TV001.aspx"/>
    <hyperlink ref="H39" r:id="rId32" display="http://www.transport.govt.nz/ourwork/TMIF/Pages/TV001.aspx"/>
    <hyperlink ref="H40" r:id="rId33" display="http://www.transport.govt.nz/ourwork/TMIF/Pages/TV001.aspx"/>
    <hyperlink ref="H41" r:id="rId34" display="http://www.transport.govt.nz/ourwork/TMIF/Pages/TV001.aspx"/>
    <hyperlink ref="H42" r:id="rId35" display="http://www.transport.govt.nz/ourwork/TMIF/Pages/TV001.aspx"/>
    <hyperlink ref="H44" r:id="rId36" display="http://www.transport.govt.nz/ourwork/TMIF/Pages/TV001.aspx"/>
  </hyperlinks>
  <printOptions/>
  <pageMargins left="0.7875" right="0.7875" top="1.025" bottom="1.025" header="0.7875" footer="0.7875"/>
  <pageSetup horizontalDpi="300" verticalDpi="300"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sheetPr codeName="Sheet14"/>
  <dimension ref="A1:AQ1066"/>
  <sheetViews>
    <sheetView zoomScale="60" zoomScaleNormal="60" zoomScalePageLayoutView="0" workbookViewId="0" topLeftCell="A1">
      <selection activeCell="A1" sqref="A1"/>
    </sheetView>
  </sheetViews>
  <sheetFormatPr defaultColWidth="8.7109375" defaultRowHeight="12.75"/>
  <cols>
    <col min="1" max="1" width="8.7109375" style="0" customWidth="1"/>
    <col min="2" max="6" width="9.140625" style="0" customWidth="1"/>
    <col min="7" max="7" width="11.7109375" style="0" customWidth="1"/>
    <col min="8" max="8" width="11.8515625" style="0" customWidth="1"/>
    <col min="9" max="9" width="12.140625" style="0" customWidth="1"/>
    <col min="10" max="10" width="12.57421875" style="0" customWidth="1"/>
    <col min="11" max="11" width="12.140625" style="0" customWidth="1"/>
    <col min="12" max="12" width="12.421875" style="0" customWidth="1"/>
    <col min="13" max="13" width="8.7109375" style="0" customWidth="1"/>
    <col min="14" max="14" width="14.421875" style="0" customWidth="1"/>
    <col min="15" max="15" width="13.28125" style="0" customWidth="1"/>
    <col min="16" max="19" width="12.57421875" style="0" customWidth="1"/>
    <col min="20" max="20" width="11.140625" style="0" customWidth="1"/>
    <col min="21" max="21" width="15.8515625" style="0" customWidth="1"/>
    <col min="22" max="22" width="11.28125" style="0" customWidth="1"/>
    <col min="23" max="23" width="11.8515625" style="0" customWidth="1"/>
    <col min="24" max="24" width="12.00390625" style="0" customWidth="1"/>
    <col min="25" max="25" width="11.7109375" style="0" customWidth="1"/>
    <col min="26" max="26" width="15.28125" style="0" customWidth="1"/>
    <col min="27" max="27" width="15.140625" style="0" customWidth="1"/>
    <col min="28" max="28" width="12.28125" style="0" customWidth="1"/>
    <col min="29" max="29" width="9.28125" style="0" customWidth="1"/>
    <col min="30" max="30" width="7.7109375" style="0" customWidth="1"/>
    <col min="31" max="31" width="12.28125" style="0" customWidth="1"/>
    <col min="32" max="32" width="11.140625" style="0" customWidth="1"/>
    <col min="33" max="36" width="10.57421875" style="0" customWidth="1"/>
    <col min="37" max="37" width="9.7109375" style="0" customWidth="1"/>
    <col min="38" max="38" width="9.140625" style="0" customWidth="1"/>
    <col min="39" max="39" width="15.140625" style="0" customWidth="1"/>
    <col min="40" max="40" width="11.140625" style="0" customWidth="1"/>
    <col min="41" max="41" width="17.8515625" style="0" customWidth="1"/>
  </cols>
  <sheetData>
    <row r="1" spans="1:43" ht="13.5" customHeight="1">
      <c r="A1" s="11"/>
      <c r="B1" s="39" t="s">
        <v>62</v>
      </c>
      <c r="C1" s="39"/>
      <c r="D1" s="39"/>
      <c r="E1" s="39"/>
      <c r="F1" s="12"/>
      <c r="G1" s="40" t="s">
        <v>63</v>
      </c>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13"/>
      <c r="AP1" s="14" t="s">
        <v>64</v>
      </c>
      <c r="AQ1">
        <f>COUNT(B:B)</f>
        <v>48</v>
      </c>
    </row>
    <row r="2" spans="1:43" ht="15" customHeight="1">
      <c r="A2" s="41" t="s">
        <v>65</v>
      </c>
      <c r="B2" s="41" t="s">
        <v>66</v>
      </c>
      <c r="C2" s="41" t="s">
        <v>67</v>
      </c>
      <c r="D2" s="41" t="s">
        <v>68</v>
      </c>
      <c r="E2" s="41" t="s">
        <v>69</v>
      </c>
      <c r="F2" s="41" t="s">
        <v>70</v>
      </c>
      <c r="G2" s="42" t="s">
        <v>71</v>
      </c>
      <c r="H2" s="42"/>
      <c r="I2" s="42"/>
      <c r="J2" s="42"/>
      <c r="K2" s="42"/>
      <c r="L2" s="42"/>
      <c r="M2" s="43" t="s">
        <v>72</v>
      </c>
      <c r="N2" s="43"/>
      <c r="O2" s="43"/>
      <c r="P2" s="43"/>
      <c r="Q2" s="43"/>
      <c r="R2" s="43"/>
      <c r="S2" s="43"/>
      <c r="T2" s="43"/>
      <c r="U2" s="15" t="s">
        <v>73</v>
      </c>
      <c r="V2" s="15" t="s">
        <v>74</v>
      </c>
      <c r="W2" s="15" t="s">
        <v>75</v>
      </c>
      <c r="X2" s="15" t="s">
        <v>76</v>
      </c>
      <c r="Y2" s="16" t="s">
        <v>77</v>
      </c>
      <c r="Z2" s="15" t="s">
        <v>78</v>
      </c>
      <c r="AA2" s="17" t="s">
        <v>79</v>
      </c>
      <c r="AB2" s="17" t="s">
        <v>80</v>
      </c>
      <c r="AC2" s="17" t="s">
        <v>81</v>
      </c>
      <c r="AD2" s="17" t="s">
        <v>82</v>
      </c>
      <c r="AE2" s="37" t="s">
        <v>83</v>
      </c>
      <c r="AF2" s="37"/>
      <c r="AG2" s="37"/>
      <c r="AH2" s="37"/>
      <c r="AI2" s="37"/>
      <c r="AJ2" s="37"/>
      <c r="AK2" s="37"/>
      <c r="AL2" s="37"/>
      <c r="AM2" s="38" t="s">
        <v>84</v>
      </c>
      <c r="AN2" s="38"/>
      <c r="AO2" s="38"/>
      <c r="AP2" s="14" t="s">
        <v>85</v>
      </c>
      <c r="AQ2" s="18">
        <f>COUNT(AM:AO)</f>
        <v>0</v>
      </c>
    </row>
    <row r="3" spans="1:41" ht="15" customHeight="1">
      <c r="A3" s="41"/>
      <c r="B3" s="41"/>
      <c r="C3" s="41"/>
      <c r="D3" s="41"/>
      <c r="E3" s="41"/>
      <c r="F3" s="41"/>
      <c r="G3" s="19" t="s">
        <v>86</v>
      </c>
      <c r="H3" s="20" t="s">
        <v>87</v>
      </c>
      <c r="I3" s="20" t="s">
        <v>88</v>
      </c>
      <c r="J3" s="20" t="s">
        <v>89</v>
      </c>
      <c r="K3" s="20" t="s">
        <v>90</v>
      </c>
      <c r="L3" s="20" t="s">
        <v>91</v>
      </c>
      <c r="M3" s="20" t="s">
        <v>92</v>
      </c>
      <c r="N3" s="20" t="s">
        <v>93</v>
      </c>
      <c r="O3" s="20" t="s">
        <v>94</v>
      </c>
      <c r="P3" s="20" t="s">
        <v>95</v>
      </c>
      <c r="Q3" s="20" t="s">
        <v>96</v>
      </c>
      <c r="R3" s="20" t="s">
        <v>97</v>
      </c>
      <c r="S3" s="20" t="s">
        <v>98</v>
      </c>
      <c r="T3" s="21" t="s">
        <v>99</v>
      </c>
      <c r="U3" s="22" t="s">
        <v>100</v>
      </c>
      <c r="V3" s="23" t="s">
        <v>101</v>
      </c>
      <c r="W3" s="23" t="s">
        <v>102</v>
      </c>
      <c r="X3" s="23" t="s">
        <v>103</v>
      </c>
      <c r="Y3" s="24" t="s">
        <v>104</v>
      </c>
      <c r="Z3" s="24" t="s">
        <v>104</v>
      </c>
      <c r="AA3" s="25" t="s">
        <v>105</v>
      </c>
      <c r="AB3" s="26" t="s">
        <v>105</v>
      </c>
      <c r="AC3" s="25" t="s">
        <v>106</v>
      </c>
      <c r="AD3" s="26" t="s">
        <v>105</v>
      </c>
      <c r="AE3" s="27" t="s">
        <v>107</v>
      </c>
      <c r="AF3" s="28" t="s">
        <v>108</v>
      </c>
      <c r="AG3" s="28" t="s">
        <v>109</v>
      </c>
      <c r="AH3" s="28" t="s">
        <v>110</v>
      </c>
      <c r="AI3" s="28" t="s">
        <v>111</v>
      </c>
      <c r="AJ3" s="28" t="s">
        <v>112</v>
      </c>
      <c r="AK3" s="29" t="s">
        <v>113</v>
      </c>
      <c r="AL3" s="30" t="s">
        <v>114</v>
      </c>
      <c r="AM3" s="31" t="s">
        <v>115</v>
      </c>
      <c r="AN3" s="31" t="s">
        <v>116</v>
      </c>
      <c r="AO3" s="31" t="s">
        <v>117</v>
      </c>
    </row>
    <row r="4" spans="1:41" ht="12.75">
      <c r="A4">
        <v>1</v>
      </c>
      <c r="B4" s="2">
        <v>2001</v>
      </c>
      <c r="C4" s="32">
        <f ca="1">IF(ISNUMBER(B4),INDIRECT(ADDRESS(15,3,1,,B4)),"")</f>
        <v>100.2</v>
      </c>
      <c r="D4" s="5">
        <f aca="true" t="shared" si="0" ref="D4:E23">+C4</f>
        <v>100.2</v>
      </c>
      <c r="E4" s="5">
        <f t="shared" si="0"/>
        <v>100.2</v>
      </c>
      <c r="F4" s="33" t="str">
        <f aca="true" t="shared" si="1" ref="F4:F35">+IF(ISNUMBER(B4),"PM10","")</f>
        <v>PM10</v>
      </c>
      <c r="G4" s="33">
        <f aca="true" t="shared" si="2" ref="G4:G35">+IF(ISNUMBER(B4),1/14,"")</f>
        <v>0.07142857142857142</v>
      </c>
      <c r="H4" s="33">
        <f aca="true" t="shared" si="3" ref="H4:T4">+G4</f>
        <v>0.07142857142857142</v>
      </c>
      <c r="I4" s="33">
        <f t="shared" si="3"/>
        <v>0.07142857142857142</v>
      </c>
      <c r="J4" s="33">
        <f t="shared" si="3"/>
        <v>0.07142857142857142</v>
      </c>
      <c r="K4" s="33">
        <f t="shared" si="3"/>
        <v>0.07142857142857142</v>
      </c>
      <c r="L4" s="33">
        <f t="shared" si="3"/>
        <v>0.07142857142857142</v>
      </c>
      <c r="M4" s="33">
        <f t="shared" si="3"/>
        <v>0.07142857142857142</v>
      </c>
      <c r="N4" s="33">
        <f t="shared" si="3"/>
        <v>0.07142857142857142</v>
      </c>
      <c r="O4" s="33">
        <f t="shared" si="3"/>
        <v>0.07142857142857142</v>
      </c>
      <c r="P4" s="33">
        <f t="shared" si="3"/>
        <v>0.07142857142857142</v>
      </c>
      <c r="Q4" s="33">
        <f t="shared" si="3"/>
        <v>0.07142857142857142</v>
      </c>
      <c r="R4" s="33">
        <f t="shared" si="3"/>
        <v>0.07142857142857142</v>
      </c>
      <c r="S4" s="33">
        <f t="shared" si="3"/>
        <v>0.07142857142857142</v>
      </c>
      <c r="T4" s="33">
        <f t="shared" si="3"/>
        <v>0.07142857142857142</v>
      </c>
      <c r="Y4" s="33"/>
      <c r="Z4" s="33"/>
      <c r="AM4" s="34">
        <f aca="true" t="shared" si="4" ref="AM4:AM67">IF(AND(ISNUMBER(B4),OR(ISBLANK(C4),ISBLANK(D4),ISBLANK(E4),NOT(OR(F4="TSP",F4="PM10",F4="PM2.5",F4="PM1",F4="PM0.1")))),1,"")</f>
      </c>
      <c r="AN4">
        <f aca="true" t="shared" si="5" ref="AN4:AN67">IF(OR(SUM(G4:T4)=1,SUM(G4:T4)=0),"",1)</f>
      </c>
      <c r="AO4">
        <f aca="true" t="shared" si="6" ref="AO4:AO67">IF(AND(AC4&gt;=-0.06,AC4&lt;=0.06,MOD(AC4*100,2)=0,OR(AD4=0,AD4=0.5,AD4=1)),"",1)</f>
      </c>
    </row>
    <row r="5" spans="1:41" ht="12.75">
      <c r="A5">
        <v>2</v>
      </c>
      <c r="B5" s="2">
        <v>2001</v>
      </c>
      <c r="C5" s="32">
        <f ca="1">IF(ISNUMBER(B5),INDIRECT(ADDRESS(16,3,1,,B5)),"")</f>
        <v>55.2</v>
      </c>
      <c r="D5" s="5">
        <f t="shared" si="0"/>
        <v>55.2</v>
      </c>
      <c r="E5" s="5">
        <f t="shared" si="0"/>
        <v>55.2</v>
      </c>
      <c r="F5" s="33" t="str">
        <f t="shared" si="1"/>
        <v>PM10</v>
      </c>
      <c r="G5" s="33">
        <f t="shared" si="2"/>
        <v>0.07142857142857142</v>
      </c>
      <c r="H5" s="33">
        <f aca="true" t="shared" si="7" ref="H5:T5">+G5</f>
        <v>0.07142857142857142</v>
      </c>
      <c r="I5" s="33">
        <f t="shared" si="7"/>
        <v>0.07142857142857142</v>
      </c>
      <c r="J5" s="33">
        <f t="shared" si="7"/>
        <v>0.07142857142857142</v>
      </c>
      <c r="K5" s="33">
        <f t="shared" si="7"/>
        <v>0.07142857142857142</v>
      </c>
      <c r="L5" s="33">
        <f t="shared" si="7"/>
        <v>0.07142857142857142</v>
      </c>
      <c r="M5" s="33">
        <f t="shared" si="7"/>
        <v>0.07142857142857142</v>
      </c>
      <c r="N5" s="33">
        <f t="shared" si="7"/>
        <v>0.07142857142857142</v>
      </c>
      <c r="O5" s="33">
        <f t="shared" si="7"/>
        <v>0.07142857142857142</v>
      </c>
      <c r="P5" s="33">
        <f t="shared" si="7"/>
        <v>0.07142857142857142</v>
      </c>
      <c r="Q5" s="33">
        <f t="shared" si="7"/>
        <v>0.07142857142857142</v>
      </c>
      <c r="R5" s="33">
        <f t="shared" si="7"/>
        <v>0.07142857142857142</v>
      </c>
      <c r="S5" s="33">
        <f t="shared" si="7"/>
        <v>0.07142857142857142</v>
      </c>
      <c r="T5" s="33">
        <f t="shared" si="7"/>
        <v>0.07142857142857142</v>
      </c>
      <c r="Y5" s="33"/>
      <c r="Z5" s="33"/>
      <c r="AA5" s="35"/>
      <c r="AB5" s="35"/>
      <c r="AM5" s="34">
        <f t="shared" si="4"/>
      </c>
      <c r="AN5">
        <f t="shared" si="5"/>
      </c>
      <c r="AO5">
        <f t="shared" si="6"/>
      </c>
    </row>
    <row r="6" spans="1:41" ht="12.75">
      <c r="A6">
        <v>3</v>
      </c>
      <c r="B6" s="2">
        <v>2001</v>
      </c>
      <c r="C6" s="32">
        <f ca="1">IF(ISNUMBER(B6),INDIRECT(ADDRESS(17,3,1,,B6)),"")</f>
        <v>90.6</v>
      </c>
      <c r="D6" s="5">
        <f t="shared" si="0"/>
        <v>90.6</v>
      </c>
      <c r="E6" s="5">
        <f t="shared" si="0"/>
        <v>90.6</v>
      </c>
      <c r="F6" s="33" t="str">
        <f t="shared" si="1"/>
        <v>PM10</v>
      </c>
      <c r="G6" s="33">
        <f t="shared" si="2"/>
        <v>0.07142857142857142</v>
      </c>
      <c r="H6" s="33">
        <f aca="true" t="shared" si="8" ref="H6:T6">+G6</f>
        <v>0.07142857142857142</v>
      </c>
      <c r="I6" s="33">
        <f t="shared" si="8"/>
        <v>0.07142857142857142</v>
      </c>
      <c r="J6" s="33">
        <f t="shared" si="8"/>
        <v>0.07142857142857142</v>
      </c>
      <c r="K6" s="33">
        <f t="shared" si="8"/>
        <v>0.07142857142857142</v>
      </c>
      <c r="L6" s="33">
        <f t="shared" si="8"/>
        <v>0.07142857142857142</v>
      </c>
      <c r="M6" s="33">
        <f t="shared" si="8"/>
        <v>0.07142857142857142</v>
      </c>
      <c r="N6" s="33">
        <f t="shared" si="8"/>
        <v>0.07142857142857142</v>
      </c>
      <c r="O6" s="33">
        <f t="shared" si="8"/>
        <v>0.07142857142857142</v>
      </c>
      <c r="P6" s="33">
        <f t="shared" si="8"/>
        <v>0.07142857142857142</v>
      </c>
      <c r="Q6" s="33">
        <f t="shared" si="8"/>
        <v>0.07142857142857142</v>
      </c>
      <c r="R6" s="33">
        <f t="shared" si="8"/>
        <v>0.07142857142857142</v>
      </c>
      <c r="S6" s="33">
        <f t="shared" si="8"/>
        <v>0.07142857142857142</v>
      </c>
      <c r="T6" s="33">
        <f t="shared" si="8"/>
        <v>0.07142857142857142</v>
      </c>
      <c r="Y6" s="33"/>
      <c r="Z6" s="33"/>
      <c r="AM6" s="34">
        <f t="shared" si="4"/>
      </c>
      <c r="AN6">
        <f t="shared" si="5"/>
      </c>
      <c r="AO6">
        <f t="shared" si="6"/>
      </c>
    </row>
    <row r="7" spans="1:41" ht="12.75">
      <c r="A7">
        <v>4</v>
      </c>
      <c r="B7" s="2">
        <v>2001</v>
      </c>
      <c r="C7" s="32">
        <f ca="1">IF(ISNUMBER(B7),INDIRECT(ADDRESS(18,3,1,,B7)),"")</f>
        <v>53.4</v>
      </c>
      <c r="D7" s="5">
        <f t="shared" si="0"/>
        <v>53.4</v>
      </c>
      <c r="E7" s="5">
        <f t="shared" si="0"/>
        <v>53.4</v>
      </c>
      <c r="F7" s="33" t="str">
        <f t="shared" si="1"/>
        <v>PM10</v>
      </c>
      <c r="G7" s="33">
        <f t="shared" si="2"/>
        <v>0.07142857142857142</v>
      </c>
      <c r="H7" s="33">
        <f aca="true" t="shared" si="9" ref="H7:T7">+G7</f>
        <v>0.07142857142857142</v>
      </c>
      <c r="I7" s="33">
        <f t="shared" si="9"/>
        <v>0.07142857142857142</v>
      </c>
      <c r="J7" s="33">
        <f t="shared" si="9"/>
        <v>0.07142857142857142</v>
      </c>
      <c r="K7" s="33">
        <f t="shared" si="9"/>
        <v>0.07142857142857142</v>
      </c>
      <c r="L7" s="33">
        <f t="shared" si="9"/>
        <v>0.07142857142857142</v>
      </c>
      <c r="M7" s="33">
        <f t="shared" si="9"/>
        <v>0.07142857142857142</v>
      </c>
      <c r="N7" s="33">
        <f t="shared" si="9"/>
        <v>0.07142857142857142</v>
      </c>
      <c r="O7" s="33">
        <f t="shared" si="9"/>
        <v>0.07142857142857142</v>
      </c>
      <c r="P7" s="33">
        <f t="shared" si="9"/>
        <v>0.07142857142857142</v>
      </c>
      <c r="Q7" s="33">
        <f t="shared" si="9"/>
        <v>0.07142857142857142</v>
      </c>
      <c r="R7" s="33">
        <f t="shared" si="9"/>
        <v>0.07142857142857142</v>
      </c>
      <c r="S7" s="33">
        <f t="shared" si="9"/>
        <v>0.07142857142857142</v>
      </c>
      <c r="T7" s="33">
        <f t="shared" si="9"/>
        <v>0.07142857142857142</v>
      </c>
      <c r="Y7" s="33"/>
      <c r="Z7" s="33"/>
      <c r="AM7" s="34">
        <f t="shared" si="4"/>
      </c>
      <c r="AN7">
        <f t="shared" si="5"/>
      </c>
      <c r="AO7">
        <f t="shared" si="6"/>
      </c>
    </row>
    <row r="8" spans="1:41" ht="12.75">
      <c r="A8">
        <v>5</v>
      </c>
      <c r="B8" s="2">
        <f aca="true" t="shared" si="10" ref="B8:B51">+1+B4</f>
        <v>2002</v>
      </c>
      <c r="C8" s="32">
        <f ca="1">IF(ISNUMBER(B8),INDIRECT(ADDRESS(15,3,1,,B8)),"")</f>
        <v>99.1</v>
      </c>
      <c r="D8" s="5">
        <f t="shared" si="0"/>
        <v>99.1</v>
      </c>
      <c r="E8" s="5">
        <f t="shared" si="0"/>
        <v>99.1</v>
      </c>
      <c r="F8" s="33" t="str">
        <f t="shared" si="1"/>
        <v>PM10</v>
      </c>
      <c r="G8" s="33">
        <f t="shared" si="2"/>
        <v>0.07142857142857142</v>
      </c>
      <c r="H8" s="33">
        <f aca="true" t="shared" si="11" ref="H8:T8">+G8</f>
        <v>0.07142857142857142</v>
      </c>
      <c r="I8" s="33">
        <f t="shared" si="11"/>
        <v>0.07142857142857142</v>
      </c>
      <c r="J8" s="33">
        <f t="shared" si="11"/>
        <v>0.07142857142857142</v>
      </c>
      <c r="K8" s="33">
        <f t="shared" si="11"/>
        <v>0.07142857142857142</v>
      </c>
      <c r="L8" s="33">
        <f t="shared" si="11"/>
        <v>0.07142857142857142</v>
      </c>
      <c r="M8" s="33">
        <f t="shared" si="11"/>
        <v>0.07142857142857142</v>
      </c>
      <c r="N8" s="33">
        <f t="shared" si="11"/>
        <v>0.07142857142857142</v>
      </c>
      <c r="O8" s="33">
        <f t="shared" si="11"/>
        <v>0.07142857142857142</v>
      </c>
      <c r="P8" s="33">
        <f t="shared" si="11"/>
        <v>0.07142857142857142</v>
      </c>
      <c r="Q8" s="33">
        <f t="shared" si="11"/>
        <v>0.07142857142857142</v>
      </c>
      <c r="R8" s="33">
        <f t="shared" si="11"/>
        <v>0.07142857142857142</v>
      </c>
      <c r="S8" s="33">
        <f t="shared" si="11"/>
        <v>0.07142857142857142</v>
      </c>
      <c r="T8" s="33">
        <f t="shared" si="11"/>
        <v>0.07142857142857142</v>
      </c>
      <c r="Y8" s="33"/>
      <c r="Z8" s="33"/>
      <c r="AM8" s="34">
        <f t="shared" si="4"/>
      </c>
      <c r="AN8">
        <f t="shared" si="5"/>
      </c>
      <c r="AO8">
        <f t="shared" si="6"/>
      </c>
    </row>
    <row r="9" spans="1:41" ht="12.75">
      <c r="A9">
        <v>6</v>
      </c>
      <c r="B9" s="2">
        <f t="shared" si="10"/>
        <v>2002</v>
      </c>
      <c r="C9" s="32">
        <f ca="1">IF(ISNUMBER(B9),INDIRECT(ADDRESS(16,3,1,,B9)),"")</f>
        <v>54.3</v>
      </c>
      <c r="D9" s="5">
        <f t="shared" si="0"/>
        <v>54.3</v>
      </c>
      <c r="E9" s="5">
        <f t="shared" si="0"/>
        <v>54.3</v>
      </c>
      <c r="F9" s="33" t="str">
        <f t="shared" si="1"/>
        <v>PM10</v>
      </c>
      <c r="G9" s="33">
        <f t="shared" si="2"/>
        <v>0.07142857142857142</v>
      </c>
      <c r="H9" s="33">
        <f aca="true" t="shared" si="12" ref="H9:T9">+G9</f>
        <v>0.07142857142857142</v>
      </c>
      <c r="I9" s="33">
        <f t="shared" si="12"/>
        <v>0.07142857142857142</v>
      </c>
      <c r="J9" s="33">
        <f t="shared" si="12"/>
        <v>0.07142857142857142</v>
      </c>
      <c r="K9" s="33">
        <f t="shared" si="12"/>
        <v>0.07142857142857142</v>
      </c>
      <c r="L9" s="33">
        <f t="shared" si="12"/>
        <v>0.07142857142857142</v>
      </c>
      <c r="M9" s="33">
        <f t="shared" si="12"/>
        <v>0.07142857142857142</v>
      </c>
      <c r="N9" s="33">
        <f t="shared" si="12"/>
        <v>0.07142857142857142</v>
      </c>
      <c r="O9" s="33">
        <f t="shared" si="12"/>
        <v>0.07142857142857142</v>
      </c>
      <c r="P9" s="33">
        <f t="shared" si="12"/>
        <v>0.07142857142857142</v>
      </c>
      <c r="Q9" s="33">
        <f t="shared" si="12"/>
        <v>0.07142857142857142</v>
      </c>
      <c r="R9" s="33">
        <f t="shared" si="12"/>
        <v>0.07142857142857142</v>
      </c>
      <c r="S9" s="33">
        <f t="shared" si="12"/>
        <v>0.07142857142857142</v>
      </c>
      <c r="T9" s="33">
        <f t="shared" si="12"/>
        <v>0.07142857142857142</v>
      </c>
      <c r="Y9" s="33"/>
      <c r="Z9" s="33"/>
      <c r="AM9" s="34">
        <f t="shared" si="4"/>
      </c>
      <c r="AN9">
        <f t="shared" si="5"/>
      </c>
      <c r="AO9">
        <f t="shared" si="6"/>
      </c>
    </row>
    <row r="10" spans="1:41" ht="12.75">
      <c r="A10">
        <v>7</v>
      </c>
      <c r="B10" s="2">
        <f t="shared" si="10"/>
        <v>2002</v>
      </c>
      <c r="C10" s="32">
        <f ca="1">IF(ISNUMBER(B10),INDIRECT(ADDRESS(17,3,1,,B10)),"")</f>
        <v>89.5</v>
      </c>
      <c r="D10" s="5">
        <f t="shared" si="0"/>
        <v>89.5</v>
      </c>
      <c r="E10" s="5">
        <f t="shared" si="0"/>
        <v>89.5</v>
      </c>
      <c r="F10" s="33" t="str">
        <f t="shared" si="1"/>
        <v>PM10</v>
      </c>
      <c r="G10" s="33">
        <f t="shared" si="2"/>
        <v>0.07142857142857142</v>
      </c>
      <c r="H10" s="33">
        <f aca="true" t="shared" si="13" ref="H10:T10">+G10</f>
        <v>0.07142857142857142</v>
      </c>
      <c r="I10" s="33">
        <f t="shared" si="13"/>
        <v>0.07142857142857142</v>
      </c>
      <c r="J10" s="33">
        <f t="shared" si="13"/>
        <v>0.07142857142857142</v>
      </c>
      <c r="K10" s="33">
        <f t="shared" si="13"/>
        <v>0.07142857142857142</v>
      </c>
      <c r="L10" s="33">
        <f t="shared" si="13"/>
        <v>0.07142857142857142</v>
      </c>
      <c r="M10" s="33">
        <f t="shared" si="13"/>
        <v>0.07142857142857142</v>
      </c>
      <c r="N10" s="33">
        <f t="shared" si="13"/>
        <v>0.07142857142857142</v>
      </c>
      <c r="O10" s="33">
        <f t="shared" si="13"/>
        <v>0.07142857142857142</v>
      </c>
      <c r="P10" s="33">
        <f t="shared" si="13"/>
        <v>0.07142857142857142</v>
      </c>
      <c r="Q10" s="33">
        <f t="shared" si="13"/>
        <v>0.07142857142857142</v>
      </c>
      <c r="R10" s="33">
        <f t="shared" si="13"/>
        <v>0.07142857142857142</v>
      </c>
      <c r="S10" s="33">
        <f t="shared" si="13"/>
        <v>0.07142857142857142</v>
      </c>
      <c r="T10" s="33">
        <f t="shared" si="13"/>
        <v>0.07142857142857142</v>
      </c>
      <c r="Y10" s="33"/>
      <c r="Z10" s="33"/>
      <c r="AM10" s="34">
        <f t="shared" si="4"/>
      </c>
      <c r="AN10">
        <f t="shared" si="5"/>
      </c>
      <c r="AO10">
        <f t="shared" si="6"/>
      </c>
    </row>
    <row r="11" spans="1:41" ht="12.75">
      <c r="A11">
        <v>8</v>
      </c>
      <c r="B11" s="2">
        <f t="shared" si="10"/>
        <v>2002</v>
      </c>
      <c r="C11" s="32">
        <f ca="1">IF(ISNUMBER(B11),INDIRECT(ADDRESS(18,3,1,,B11)),"")</f>
        <v>52.8</v>
      </c>
      <c r="D11" s="5">
        <f t="shared" si="0"/>
        <v>52.8</v>
      </c>
      <c r="E11" s="5">
        <f t="shared" si="0"/>
        <v>52.8</v>
      </c>
      <c r="F11" s="33" t="str">
        <f t="shared" si="1"/>
        <v>PM10</v>
      </c>
      <c r="G11" s="33">
        <f t="shared" si="2"/>
        <v>0.07142857142857142</v>
      </c>
      <c r="H11" s="33">
        <f aca="true" t="shared" si="14" ref="H11:T11">+G11</f>
        <v>0.07142857142857142</v>
      </c>
      <c r="I11" s="33">
        <f t="shared" si="14"/>
        <v>0.07142857142857142</v>
      </c>
      <c r="J11" s="33">
        <f t="shared" si="14"/>
        <v>0.07142857142857142</v>
      </c>
      <c r="K11" s="33">
        <f t="shared" si="14"/>
        <v>0.07142857142857142</v>
      </c>
      <c r="L11" s="33">
        <f t="shared" si="14"/>
        <v>0.07142857142857142</v>
      </c>
      <c r="M11" s="33">
        <f t="shared" si="14"/>
        <v>0.07142857142857142</v>
      </c>
      <c r="N11" s="33">
        <f t="shared" si="14"/>
        <v>0.07142857142857142</v>
      </c>
      <c r="O11" s="33">
        <f t="shared" si="14"/>
        <v>0.07142857142857142</v>
      </c>
      <c r="P11" s="33">
        <f t="shared" si="14"/>
        <v>0.07142857142857142</v>
      </c>
      <c r="Q11" s="33">
        <f t="shared" si="14"/>
        <v>0.07142857142857142</v>
      </c>
      <c r="R11" s="33">
        <f t="shared" si="14"/>
        <v>0.07142857142857142</v>
      </c>
      <c r="S11" s="33">
        <f t="shared" si="14"/>
        <v>0.07142857142857142</v>
      </c>
      <c r="T11" s="33">
        <f t="shared" si="14"/>
        <v>0.07142857142857142</v>
      </c>
      <c r="Y11" s="33"/>
      <c r="Z11" s="33"/>
      <c r="AM11" s="34">
        <f t="shared" si="4"/>
      </c>
      <c r="AN11">
        <f t="shared" si="5"/>
      </c>
      <c r="AO11">
        <f t="shared" si="6"/>
      </c>
    </row>
    <row r="12" spans="1:41" ht="12.75">
      <c r="A12">
        <v>9</v>
      </c>
      <c r="B12" s="2">
        <f t="shared" si="10"/>
        <v>2003</v>
      </c>
      <c r="C12" s="32">
        <f ca="1">IF(ISNUMBER(B12),INDIRECT(ADDRESS(15,3,1,,B12)),"")</f>
        <v>98</v>
      </c>
      <c r="D12" s="5">
        <f t="shared" si="0"/>
        <v>98</v>
      </c>
      <c r="E12" s="5">
        <f t="shared" si="0"/>
        <v>98</v>
      </c>
      <c r="F12" s="33" t="str">
        <f t="shared" si="1"/>
        <v>PM10</v>
      </c>
      <c r="G12" s="33">
        <f t="shared" si="2"/>
        <v>0.07142857142857142</v>
      </c>
      <c r="H12" s="33">
        <f aca="true" t="shared" si="15" ref="H12:T12">+G12</f>
        <v>0.07142857142857142</v>
      </c>
      <c r="I12" s="33">
        <f t="shared" si="15"/>
        <v>0.07142857142857142</v>
      </c>
      <c r="J12" s="33">
        <f t="shared" si="15"/>
        <v>0.07142857142857142</v>
      </c>
      <c r="K12" s="33">
        <f t="shared" si="15"/>
        <v>0.07142857142857142</v>
      </c>
      <c r="L12" s="33">
        <f t="shared" si="15"/>
        <v>0.07142857142857142</v>
      </c>
      <c r="M12" s="33">
        <f t="shared" si="15"/>
        <v>0.07142857142857142</v>
      </c>
      <c r="N12" s="33">
        <f t="shared" si="15"/>
        <v>0.07142857142857142</v>
      </c>
      <c r="O12" s="33">
        <f t="shared" si="15"/>
        <v>0.07142857142857142</v>
      </c>
      <c r="P12" s="33">
        <f t="shared" si="15"/>
        <v>0.07142857142857142</v>
      </c>
      <c r="Q12" s="33">
        <f t="shared" si="15"/>
        <v>0.07142857142857142</v>
      </c>
      <c r="R12" s="33">
        <f t="shared" si="15"/>
        <v>0.07142857142857142</v>
      </c>
      <c r="S12" s="33">
        <f t="shared" si="15"/>
        <v>0.07142857142857142</v>
      </c>
      <c r="T12" s="33">
        <f t="shared" si="15"/>
        <v>0.07142857142857142</v>
      </c>
      <c r="Y12" s="33"/>
      <c r="Z12" s="33"/>
      <c r="AM12" s="34">
        <f t="shared" si="4"/>
      </c>
      <c r="AN12">
        <f t="shared" si="5"/>
      </c>
      <c r="AO12">
        <f t="shared" si="6"/>
      </c>
    </row>
    <row r="13" spans="1:41" ht="12.75">
      <c r="A13">
        <v>10</v>
      </c>
      <c r="B13" s="2">
        <f t="shared" si="10"/>
        <v>2003</v>
      </c>
      <c r="C13" s="32">
        <f ca="1">IF(ISNUMBER(B13),INDIRECT(ADDRESS(16,3,1,,B13)),"")</f>
        <v>36.455989173263895</v>
      </c>
      <c r="D13" s="5">
        <f t="shared" si="0"/>
        <v>36.455989173263895</v>
      </c>
      <c r="E13" s="5">
        <f t="shared" si="0"/>
        <v>36.455989173263895</v>
      </c>
      <c r="F13" s="33" t="str">
        <f t="shared" si="1"/>
        <v>PM10</v>
      </c>
      <c r="G13" s="33">
        <f t="shared" si="2"/>
        <v>0.07142857142857142</v>
      </c>
      <c r="H13" s="33">
        <f aca="true" t="shared" si="16" ref="H13:T13">+G13</f>
        <v>0.07142857142857142</v>
      </c>
      <c r="I13" s="33">
        <f t="shared" si="16"/>
        <v>0.07142857142857142</v>
      </c>
      <c r="J13" s="33">
        <f t="shared" si="16"/>
        <v>0.07142857142857142</v>
      </c>
      <c r="K13" s="33">
        <f t="shared" si="16"/>
        <v>0.07142857142857142</v>
      </c>
      <c r="L13" s="33">
        <f t="shared" si="16"/>
        <v>0.07142857142857142</v>
      </c>
      <c r="M13" s="33">
        <f t="shared" si="16"/>
        <v>0.07142857142857142</v>
      </c>
      <c r="N13" s="33">
        <f t="shared" si="16"/>
        <v>0.07142857142857142</v>
      </c>
      <c r="O13" s="33">
        <f t="shared" si="16"/>
        <v>0.07142857142857142</v>
      </c>
      <c r="P13" s="33">
        <f t="shared" si="16"/>
        <v>0.07142857142857142</v>
      </c>
      <c r="Q13" s="33">
        <f t="shared" si="16"/>
        <v>0.07142857142857142</v>
      </c>
      <c r="R13" s="33">
        <f t="shared" si="16"/>
        <v>0.07142857142857142</v>
      </c>
      <c r="S13" s="33">
        <f t="shared" si="16"/>
        <v>0.07142857142857142</v>
      </c>
      <c r="T13" s="33">
        <f t="shared" si="16"/>
        <v>0.07142857142857142</v>
      </c>
      <c r="Y13" s="33"/>
      <c r="Z13" s="33"/>
      <c r="AM13" s="34">
        <f t="shared" si="4"/>
      </c>
      <c r="AN13">
        <f t="shared" si="5"/>
      </c>
      <c r="AO13">
        <f t="shared" si="6"/>
      </c>
    </row>
    <row r="14" spans="1:41" ht="12.75">
      <c r="A14">
        <v>11</v>
      </c>
      <c r="B14" s="2">
        <f t="shared" si="10"/>
        <v>2003</v>
      </c>
      <c r="C14" s="32">
        <f ca="1">IF(ISNUMBER(B14),INDIRECT(ADDRESS(17,3,1,,B14)),"")</f>
        <v>89.3</v>
      </c>
      <c r="D14" s="5">
        <f t="shared" si="0"/>
        <v>89.3</v>
      </c>
      <c r="E14" s="5">
        <f t="shared" si="0"/>
        <v>89.3</v>
      </c>
      <c r="F14" s="33" t="str">
        <f t="shared" si="1"/>
        <v>PM10</v>
      </c>
      <c r="G14" s="33">
        <f t="shared" si="2"/>
        <v>0.07142857142857142</v>
      </c>
      <c r="H14" s="33">
        <f aca="true" t="shared" si="17" ref="H14:T14">+G14</f>
        <v>0.07142857142857142</v>
      </c>
      <c r="I14" s="33">
        <f t="shared" si="17"/>
        <v>0.07142857142857142</v>
      </c>
      <c r="J14" s="33">
        <f t="shared" si="17"/>
        <v>0.07142857142857142</v>
      </c>
      <c r="K14" s="33">
        <f t="shared" si="17"/>
        <v>0.07142857142857142</v>
      </c>
      <c r="L14" s="33">
        <f t="shared" si="17"/>
        <v>0.07142857142857142</v>
      </c>
      <c r="M14" s="33">
        <f t="shared" si="17"/>
        <v>0.07142857142857142</v>
      </c>
      <c r="N14" s="33">
        <f t="shared" si="17"/>
        <v>0.07142857142857142</v>
      </c>
      <c r="O14" s="33">
        <f t="shared" si="17"/>
        <v>0.07142857142857142</v>
      </c>
      <c r="P14" s="33">
        <f t="shared" si="17"/>
        <v>0.07142857142857142</v>
      </c>
      <c r="Q14" s="33">
        <f t="shared" si="17"/>
        <v>0.07142857142857142</v>
      </c>
      <c r="R14" s="33">
        <f t="shared" si="17"/>
        <v>0.07142857142857142</v>
      </c>
      <c r="S14" s="33">
        <f t="shared" si="17"/>
        <v>0.07142857142857142</v>
      </c>
      <c r="T14" s="33">
        <f t="shared" si="17"/>
        <v>0.07142857142857142</v>
      </c>
      <c r="Y14" s="33"/>
      <c r="Z14" s="33"/>
      <c r="AM14" s="34">
        <f t="shared" si="4"/>
      </c>
      <c r="AN14">
        <f t="shared" si="5"/>
      </c>
      <c r="AO14">
        <f t="shared" si="6"/>
      </c>
    </row>
    <row r="15" spans="1:41" ht="12.75">
      <c r="A15">
        <v>12</v>
      </c>
      <c r="B15" s="2">
        <f t="shared" si="10"/>
        <v>2003</v>
      </c>
      <c r="C15" s="32">
        <f ca="1">IF(ISNUMBER(B15),INDIRECT(ADDRESS(18,3,1,,B15)),"")</f>
        <v>35.711455387586675</v>
      </c>
      <c r="D15" s="5">
        <f t="shared" si="0"/>
        <v>35.711455387586675</v>
      </c>
      <c r="E15" s="5">
        <f t="shared" si="0"/>
        <v>35.711455387586675</v>
      </c>
      <c r="F15" s="33" t="str">
        <f t="shared" si="1"/>
        <v>PM10</v>
      </c>
      <c r="G15" s="33">
        <f t="shared" si="2"/>
        <v>0.07142857142857142</v>
      </c>
      <c r="H15" s="33">
        <f aca="true" t="shared" si="18" ref="H15:T15">+G15</f>
        <v>0.07142857142857142</v>
      </c>
      <c r="I15" s="33">
        <f t="shared" si="18"/>
        <v>0.07142857142857142</v>
      </c>
      <c r="J15" s="33">
        <f t="shared" si="18"/>
        <v>0.07142857142857142</v>
      </c>
      <c r="K15" s="33">
        <f t="shared" si="18"/>
        <v>0.07142857142857142</v>
      </c>
      <c r="L15" s="33">
        <f t="shared" si="18"/>
        <v>0.07142857142857142</v>
      </c>
      <c r="M15" s="33">
        <f t="shared" si="18"/>
        <v>0.07142857142857142</v>
      </c>
      <c r="N15" s="33">
        <f t="shared" si="18"/>
        <v>0.07142857142857142</v>
      </c>
      <c r="O15" s="33">
        <f t="shared" si="18"/>
        <v>0.07142857142857142</v>
      </c>
      <c r="P15" s="33">
        <f t="shared" si="18"/>
        <v>0.07142857142857142</v>
      </c>
      <c r="Q15" s="33">
        <f t="shared" si="18"/>
        <v>0.07142857142857142</v>
      </c>
      <c r="R15" s="33">
        <f t="shared" si="18"/>
        <v>0.07142857142857142</v>
      </c>
      <c r="S15" s="33">
        <f t="shared" si="18"/>
        <v>0.07142857142857142</v>
      </c>
      <c r="T15" s="33">
        <f t="shared" si="18"/>
        <v>0.07142857142857142</v>
      </c>
      <c r="Y15" s="33"/>
      <c r="Z15" s="33"/>
      <c r="AM15" s="34">
        <f t="shared" si="4"/>
      </c>
      <c r="AN15">
        <f t="shared" si="5"/>
      </c>
      <c r="AO15">
        <f t="shared" si="6"/>
      </c>
    </row>
    <row r="16" spans="1:41" ht="12.75">
      <c r="A16">
        <v>13</v>
      </c>
      <c r="B16" s="2">
        <f t="shared" si="10"/>
        <v>2004</v>
      </c>
      <c r="C16" s="32">
        <f ca="1">IF(ISNUMBER(B16),INDIRECT(ADDRESS(15,3,1,,B16)),"")</f>
        <v>97.8</v>
      </c>
      <c r="D16" s="5">
        <f t="shared" si="0"/>
        <v>97.8</v>
      </c>
      <c r="E16" s="5">
        <f t="shared" si="0"/>
        <v>97.8</v>
      </c>
      <c r="F16" s="33" t="str">
        <f t="shared" si="1"/>
        <v>PM10</v>
      </c>
      <c r="G16" s="33">
        <f t="shared" si="2"/>
        <v>0.07142857142857142</v>
      </c>
      <c r="H16" s="33">
        <f aca="true" t="shared" si="19" ref="H16:T16">+G16</f>
        <v>0.07142857142857142</v>
      </c>
      <c r="I16" s="33">
        <f t="shared" si="19"/>
        <v>0.07142857142857142</v>
      </c>
      <c r="J16" s="33">
        <f t="shared" si="19"/>
        <v>0.07142857142857142</v>
      </c>
      <c r="K16" s="33">
        <f t="shared" si="19"/>
        <v>0.07142857142857142</v>
      </c>
      <c r="L16" s="33">
        <f t="shared" si="19"/>
        <v>0.07142857142857142</v>
      </c>
      <c r="M16" s="33">
        <f t="shared" si="19"/>
        <v>0.07142857142857142</v>
      </c>
      <c r="N16" s="33">
        <f t="shared" si="19"/>
        <v>0.07142857142857142</v>
      </c>
      <c r="O16" s="33">
        <f t="shared" si="19"/>
        <v>0.07142857142857142</v>
      </c>
      <c r="P16" s="33">
        <f t="shared" si="19"/>
        <v>0.07142857142857142</v>
      </c>
      <c r="Q16" s="33">
        <f t="shared" si="19"/>
        <v>0.07142857142857142</v>
      </c>
      <c r="R16" s="33">
        <f t="shared" si="19"/>
        <v>0.07142857142857142</v>
      </c>
      <c r="S16" s="33">
        <f t="shared" si="19"/>
        <v>0.07142857142857142</v>
      </c>
      <c r="T16" s="33">
        <f t="shared" si="19"/>
        <v>0.07142857142857142</v>
      </c>
      <c r="Y16" s="33"/>
      <c r="Z16" s="33"/>
      <c r="AM16" s="34">
        <f t="shared" si="4"/>
      </c>
      <c r="AN16">
        <f t="shared" si="5"/>
      </c>
      <c r="AO16">
        <f t="shared" si="6"/>
      </c>
    </row>
    <row r="17" spans="1:41" ht="12.75">
      <c r="A17">
        <v>14</v>
      </c>
      <c r="B17" s="2">
        <f t="shared" si="10"/>
        <v>2004</v>
      </c>
      <c r="C17" s="32">
        <f ca="1">IF(ISNUMBER(B17),INDIRECT(ADDRESS(16,3,1,,B17)),"")</f>
        <v>38.542177295572024</v>
      </c>
      <c r="D17" s="5">
        <f t="shared" si="0"/>
        <v>38.542177295572024</v>
      </c>
      <c r="E17" s="5">
        <f t="shared" si="0"/>
        <v>38.542177295572024</v>
      </c>
      <c r="F17" s="33" t="str">
        <f t="shared" si="1"/>
        <v>PM10</v>
      </c>
      <c r="G17" s="33">
        <f t="shared" si="2"/>
        <v>0.07142857142857142</v>
      </c>
      <c r="H17" s="33">
        <f aca="true" t="shared" si="20" ref="H17:T17">+G17</f>
        <v>0.07142857142857142</v>
      </c>
      <c r="I17" s="33">
        <f t="shared" si="20"/>
        <v>0.07142857142857142</v>
      </c>
      <c r="J17" s="33">
        <f t="shared" si="20"/>
        <v>0.07142857142857142</v>
      </c>
      <c r="K17" s="33">
        <f t="shared" si="20"/>
        <v>0.07142857142857142</v>
      </c>
      <c r="L17" s="33">
        <f t="shared" si="20"/>
        <v>0.07142857142857142</v>
      </c>
      <c r="M17" s="33">
        <f t="shared" si="20"/>
        <v>0.07142857142857142</v>
      </c>
      <c r="N17" s="33">
        <f t="shared" si="20"/>
        <v>0.07142857142857142</v>
      </c>
      <c r="O17" s="33">
        <f t="shared" si="20"/>
        <v>0.07142857142857142</v>
      </c>
      <c r="P17" s="33">
        <f t="shared" si="20"/>
        <v>0.07142857142857142</v>
      </c>
      <c r="Q17" s="33">
        <f t="shared" si="20"/>
        <v>0.07142857142857142</v>
      </c>
      <c r="R17" s="33">
        <f t="shared" si="20"/>
        <v>0.07142857142857142</v>
      </c>
      <c r="S17" s="33">
        <f t="shared" si="20"/>
        <v>0.07142857142857142</v>
      </c>
      <c r="T17" s="33">
        <f t="shared" si="20"/>
        <v>0.07142857142857142</v>
      </c>
      <c r="Y17" s="33"/>
      <c r="Z17" s="33"/>
      <c r="AM17" s="34">
        <f t="shared" si="4"/>
      </c>
      <c r="AN17">
        <f t="shared" si="5"/>
      </c>
      <c r="AO17">
        <f t="shared" si="6"/>
      </c>
    </row>
    <row r="18" spans="1:41" ht="12.75">
      <c r="A18">
        <v>15</v>
      </c>
      <c r="B18" s="2">
        <f t="shared" si="10"/>
        <v>2004</v>
      </c>
      <c r="C18" s="32">
        <f ca="1">IF(ISNUMBER(B18),INDIRECT(ADDRESS(17,3,1,,B18)),"")</f>
        <v>88.9</v>
      </c>
      <c r="D18" s="5">
        <f t="shared" si="0"/>
        <v>88.9</v>
      </c>
      <c r="E18" s="5">
        <f t="shared" si="0"/>
        <v>88.9</v>
      </c>
      <c r="F18" s="33" t="str">
        <f t="shared" si="1"/>
        <v>PM10</v>
      </c>
      <c r="G18" s="33">
        <f t="shared" si="2"/>
        <v>0.07142857142857142</v>
      </c>
      <c r="H18" s="33">
        <f aca="true" t="shared" si="21" ref="H18:T18">+G18</f>
        <v>0.07142857142857142</v>
      </c>
      <c r="I18" s="33">
        <f t="shared" si="21"/>
        <v>0.07142857142857142</v>
      </c>
      <c r="J18" s="33">
        <f t="shared" si="21"/>
        <v>0.07142857142857142</v>
      </c>
      <c r="K18" s="33">
        <f t="shared" si="21"/>
        <v>0.07142857142857142</v>
      </c>
      <c r="L18" s="33">
        <f t="shared" si="21"/>
        <v>0.07142857142857142</v>
      </c>
      <c r="M18" s="33">
        <f t="shared" si="21"/>
        <v>0.07142857142857142</v>
      </c>
      <c r="N18" s="33">
        <f t="shared" si="21"/>
        <v>0.07142857142857142</v>
      </c>
      <c r="O18" s="33">
        <f t="shared" si="21"/>
        <v>0.07142857142857142</v>
      </c>
      <c r="P18" s="33">
        <f t="shared" si="21"/>
        <v>0.07142857142857142</v>
      </c>
      <c r="Q18" s="33">
        <f t="shared" si="21"/>
        <v>0.07142857142857142</v>
      </c>
      <c r="R18" s="33">
        <f t="shared" si="21"/>
        <v>0.07142857142857142</v>
      </c>
      <c r="S18" s="33">
        <f t="shared" si="21"/>
        <v>0.07142857142857142</v>
      </c>
      <c r="T18" s="33">
        <f t="shared" si="21"/>
        <v>0.07142857142857142</v>
      </c>
      <c r="Y18" s="33"/>
      <c r="Z18" s="33"/>
      <c r="AM18" s="34">
        <f t="shared" si="4"/>
      </c>
      <c r="AN18">
        <f t="shared" si="5"/>
      </c>
      <c r="AO18">
        <f t="shared" si="6"/>
      </c>
    </row>
    <row r="19" spans="1:41" ht="12.75">
      <c r="A19">
        <v>16</v>
      </c>
      <c r="B19" s="2">
        <f t="shared" si="10"/>
        <v>2004</v>
      </c>
      <c r="C19" s="32">
        <f ca="1">IF(ISNUMBER(B19),INDIRECT(ADDRESS(18,3,1,,B19)),"")</f>
        <v>37.79362874792442</v>
      </c>
      <c r="D19" s="5">
        <f t="shared" si="0"/>
        <v>37.79362874792442</v>
      </c>
      <c r="E19" s="5">
        <f t="shared" si="0"/>
        <v>37.79362874792442</v>
      </c>
      <c r="F19" s="33" t="str">
        <f t="shared" si="1"/>
        <v>PM10</v>
      </c>
      <c r="G19" s="33">
        <f t="shared" si="2"/>
        <v>0.07142857142857142</v>
      </c>
      <c r="H19" s="33">
        <f aca="true" t="shared" si="22" ref="H19:T19">+G19</f>
        <v>0.07142857142857142</v>
      </c>
      <c r="I19" s="33">
        <f t="shared" si="22"/>
        <v>0.07142857142857142</v>
      </c>
      <c r="J19" s="33">
        <f t="shared" si="22"/>
        <v>0.07142857142857142</v>
      </c>
      <c r="K19" s="33">
        <f t="shared" si="22"/>
        <v>0.07142857142857142</v>
      </c>
      <c r="L19" s="33">
        <f t="shared" si="22"/>
        <v>0.07142857142857142</v>
      </c>
      <c r="M19" s="33">
        <f t="shared" si="22"/>
        <v>0.07142857142857142</v>
      </c>
      <c r="N19" s="33">
        <f t="shared" si="22"/>
        <v>0.07142857142857142</v>
      </c>
      <c r="O19" s="33">
        <f t="shared" si="22"/>
        <v>0.07142857142857142</v>
      </c>
      <c r="P19" s="33">
        <f t="shared" si="22"/>
        <v>0.07142857142857142</v>
      </c>
      <c r="Q19" s="33">
        <f t="shared" si="22"/>
        <v>0.07142857142857142</v>
      </c>
      <c r="R19" s="33">
        <f t="shared" si="22"/>
        <v>0.07142857142857142</v>
      </c>
      <c r="S19" s="33">
        <f t="shared" si="22"/>
        <v>0.07142857142857142</v>
      </c>
      <c r="T19" s="33">
        <f t="shared" si="22"/>
        <v>0.07142857142857142</v>
      </c>
      <c r="Y19" s="33"/>
      <c r="Z19" s="33"/>
      <c r="AM19" s="34">
        <f t="shared" si="4"/>
      </c>
      <c r="AN19">
        <f t="shared" si="5"/>
      </c>
      <c r="AO19">
        <f t="shared" si="6"/>
      </c>
    </row>
    <row r="20" spans="1:41" ht="12.75">
      <c r="A20">
        <v>17</v>
      </c>
      <c r="B20" s="2">
        <f t="shared" si="10"/>
        <v>2005</v>
      </c>
      <c r="C20" s="32">
        <f ca="1">IF(ISNUMBER(B20),INDIRECT(ADDRESS(15,3,1,,B20)),"")</f>
        <v>97.1</v>
      </c>
      <c r="D20" s="5">
        <f t="shared" si="0"/>
        <v>97.1</v>
      </c>
      <c r="E20" s="5">
        <f t="shared" si="0"/>
        <v>97.1</v>
      </c>
      <c r="F20" s="33" t="str">
        <f t="shared" si="1"/>
        <v>PM10</v>
      </c>
      <c r="G20" s="33">
        <f t="shared" si="2"/>
        <v>0.07142857142857142</v>
      </c>
      <c r="H20" s="33">
        <f aca="true" t="shared" si="23" ref="H20:T20">+G20</f>
        <v>0.07142857142857142</v>
      </c>
      <c r="I20" s="33">
        <f t="shared" si="23"/>
        <v>0.07142857142857142</v>
      </c>
      <c r="J20" s="33">
        <f t="shared" si="23"/>
        <v>0.07142857142857142</v>
      </c>
      <c r="K20" s="33">
        <f t="shared" si="23"/>
        <v>0.07142857142857142</v>
      </c>
      <c r="L20" s="33">
        <f t="shared" si="23"/>
        <v>0.07142857142857142</v>
      </c>
      <c r="M20" s="33">
        <f t="shared" si="23"/>
        <v>0.07142857142857142</v>
      </c>
      <c r="N20" s="33">
        <f t="shared" si="23"/>
        <v>0.07142857142857142</v>
      </c>
      <c r="O20" s="33">
        <f t="shared" si="23"/>
        <v>0.07142857142857142</v>
      </c>
      <c r="P20" s="33">
        <f t="shared" si="23"/>
        <v>0.07142857142857142</v>
      </c>
      <c r="Q20" s="33">
        <f t="shared" si="23"/>
        <v>0.07142857142857142</v>
      </c>
      <c r="R20" s="33">
        <f t="shared" si="23"/>
        <v>0.07142857142857142</v>
      </c>
      <c r="S20" s="33">
        <f t="shared" si="23"/>
        <v>0.07142857142857142</v>
      </c>
      <c r="T20" s="33">
        <f t="shared" si="23"/>
        <v>0.07142857142857142</v>
      </c>
      <c r="Y20" s="33"/>
      <c r="Z20" s="33"/>
      <c r="AM20" s="34">
        <f t="shared" si="4"/>
      </c>
      <c r="AN20">
        <f t="shared" si="5"/>
      </c>
      <c r="AO20">
        <f t="shared" si="6"/>
      </c>
    </row>
    <row r="21" spans="1:41" ht="12.75">
      <c r="A21">
        <v>18</v>
      </c>
      <c r="B21" s="2">
        <f t="shared" si="10"/>
        <v>2005</v>
      </c>
      <c r="C21" s="32">
        <f ca="1">IF(ISNUMBER(B21),INDIRECT(ADDRESS(16,3,1,,B21)),"")</f>
        <v>37.42754392821857</v>
      </c>
      <c r="D21" s="5">
        <f t="shared" si="0"/>
        <v>37.42754392821857</v>
      </c>
      <c r="E21" s="5">
        <f t="shared" si="0"/>
        <v>37.42754392821857</v>
      </c>
      <c r="F21" s="33" t="str">
        <f t="shared" si="1"/>
        <v>PM10</v>
      </c>
      <c r="G21" s="33">
        <f t="shared" si="2"/>
        <v>0.07142857142857142</v>
      </c>
      <c r="H21" s="33">
        <f aca="true" t="shared" si="24" ref="H21:T21">+G21</f>
        <v>0.07142857142857142</v>
      </c>
      <c r="I21" s="33">
        <f t="shared" si="24"/>
        <v>0.07142857142857142</v>
      </c>
      <c r="J21" s="33">
        <f t="shared" si="24"/>
        <v>0.07142857142857142</v>
      </c>
      <c r="K21" s="33">
        <f t="shared" si="24"/>
        <v>0.07142857142857142</v>
      </c>
      <c r="L21" s="33">
        <f t="shared" si="24"/>
        <v>0.07142857142857142</v>
      </c>
      <c r="M21" s="33">
        <f t="shared" si="24"/>
        <v>0.07142857142857142</v>
      </c>
      <c r="N21" s="33">
        <f t="shared" si="24"/>
        <v>0.07142857142857142</v>
      </c>
      <c r="O21" s="33">
        <f t="shared" si="24"/>
        <v>0.07142857142857142</v>
      </c>
      <c r="P21" s="33">
        <f t="shared" si="24"/>
        <v>0.07142857142857142</v>
      </c>
      <c r="Q21" s="33">
        <f t="shared" si="24"/>
        <v>0.07142857142857142</v>
      </c>
      <c r="R21" s="33">
        <f t="shared" si="24"/>
        <v>0.07142857142857142</v>
      </c>
      <c r="S21" s="33">
        <f t="shared" si="24"/>
        <v>0.07142857142857142</v>
      </c>
      <c r="T21" s="33">
        <f t="shared" si="24"/>
        <v>0.07142857142857142</v>
      </c>
      <c r="Y21" s="33"/>
      <c r="Z21" s="33"/>
      <c r="AM21" s="34">
        <f t="shared" si="4"/>
      </c>
      <c r="AN21">
        <f t="shared" si="5"/>
      </c>
      <c r="AO21">
        <f t="shared" si="6"/>
      </c>
    </row>
    <row r="22" spans="1:41" ht="12.75">
      <c r="A22">
        <v>19</v>
      </c>
      <c r="B22" s="2">
        <f t="shared" si="10"/>
        <v>2005</v>
      </c>
      <c r="C22" s="32">
        <f ca="1">IF(ISNUMBER(B22),INDIRECT(ADDRESS(17,3,1,,B22)),"")</f>
        <v>88.9</v>
      </c>
      <c r="D22" s="5">
        <f t="shared" si="0"/>
        <v>88.9</v>
      </c>
      <c r="E22" s="5">
        <f t="shared" si="0"/>
        <v>88.9</v>
      </c>
      <c r="F22" s="33" t="str">
        <f t="shared" si="1"/>
        <v>PM10</v>
      </c>
      <c r="G22" s="33">
        <f t="shared" si="2"/>
        <v>0.07142857142857142</v>
      </c>
      <c r="H22" s="33">
        <f aca="true" t="shared" si="25" ref="H22:T22">+G22</f>
        <v>0.07142857142857142</v>
      </c>
      <c r="I22" s="33">
        <f t="shared" si="25"/>
        <v>0.07142857142857142</v>
      </c>
      <c r="J22" s="33">
        <f t="shared" si="25"/>
        <v>0.07142857142857142</v>
      </c>
      <c r="K22" s="33">
        <f t="shared" si="25"/>
        <v>0.07142857142857142</v>
      </c>
      <c r="L22" s="33">
        <f t="shared" si="25"/>
        <v>0.07142857142857142</v>
      </c>
      <c r="M22" s="33">
        <f t="shared" si="25"/>
        <v>0.07142857142857142</v>
      </c>
      <c r="N22" s="33">
        <f t="shared" si="25"/>
        <v>0.07142857142857142</v>
      </c>
      <c r="O22" s="33">
        <f t="shared" si="25"/>
        <v>0.07142857142857142</v>
      </c>
      <c r="P22" s="33">
        <f t="shared" si="25"/>
        <v>0.07142857142857142</v>
      </c>
      <c r="Q22" s="33">
        <f t="shared" si="25"/>
        <v>0.07142857142857142</v>
      </c>
      <c r="R22" s="33">
        <f t="shared" si="25"/>
        <v>0.07142857142857142</v>
      </c>
      <c r="S22" s="33">
        <f t="shared" si="25"/>
        <v>0.07142857142857142</v>
      </c>
      <c r="T22" s="33">
        <f t="shared" si="25"/>
        <v>0.07142857142857142</v>
      </c>
      <c r="Y22" s="33"/>
      <c r="Z22" s="33"/>
      <c r="AM22" s="34">
        <f t="shared" si="4"/>
      </c>
      <c r="AN22">
        <f t="shared" si="5"/>
      </c>
      <c r="AO22">
        <f t="shared" si="6"/>
      </c>
    </row>
    <row r="23" spans="1:41" ht="12.75">
      <c r="A23">
        <v>20</v>
      </c>
      <c r="B23" s="2">
        <f t="shared" si="10"/>
        <v>2005</v>
      </c>
      <c r="C23" s="32">
        <f ca="1">IF(ISNUMBER(B23),INDIRECT(ADDRESS(18,3,1,,B23)),"")</f>
        <v>36.70780284716818</v>
      </c>
      <c r="D23" s="5">
        <f t="shared" si="0"/>
        <v>36.70780284716818</v>
      </c>
      <c r="E23" s="5">
        <f t="shared" si="0"/>
        <v>36.70780284716818</v>
      </c>
      <c r="F23" s="33" t="str">
        <f t="shared" si="1"/>
        <v>PM10</v>
      </c>
      <c r="G23" s="33">
        <f t="shared" si="2"/>
        <v>0.07142857142857142</v>
      </c>
      <c r="H23" s="33">
        <f aca="true" t="shared" si="26" ref="H23:T23">+G23</f>
        <v>0.07142857142857142</v>
      </c>
      <c r="I23" s="33">
        <f t="shared" si="26"/>
        <v>0.07142857142857142</v>
      </c>
      <c r="J23" s="33">
        <f t="shared" si="26"/>
        <v>0.07142857142857142</v>
      </c>
      <c r="K23" s="33">
        <f t="shared" si="26"/>
        <v>0.07142857142857142</v>
      </c>
      <c r="L23" s="33">
        <f t="shared" si="26"/>
        <v>0.07142857142857142</v>
      </c>
      <c r="M23" s="33">
        <f t="shared" si="26"/>
        <v>0.07142857142857142</v>
      </c>
      <c r="N23" s="33">
        <f t="shared" si="26"/>
        <v>0.07142857142857142</v>
      </c>
      <c r="O23" s="33">
        <f t="shared" si="26"/>
        <v>0.07142857142857142</v>
      </c>
      <c r="P23" s="33">
        <f t="shared" si="26"/>
        <v>0.07142857142857142</v>
      </c>
      <c r="Q23" s="33">
        <f t="shared" si="26"/>
        <v>0.07142857142857142</v>
      </c>
      <c r="R23" s="33">
        <f t="shared" si="26"/>
        <v>0.07142857142857142</v>
      </c>
      <c r="S23" s="33">
        <f t="shared" si="26"/>
        <v>0.07142857142857142</v>
      </c>
      <c r="T23" s="33">
        <f t="shared" si="26"/>
        <v>0.07142857142857142</v>
      </c>
      <c r="AM23" s="34">
        <f t="shared" si="4"/>
      </c>
      <c r="AN23">
        <f t="shared" si="5"/>
      </c>
      <c r="AO23">
        <f t="shared" si="6"/>
      </c>
    </row>
    <row r="24" spans="1:41" ht="12.75">
      <c r="A24">
        <v>21</v>
      </c>
      <c r="B24" s="2">
        <f t="shared" si="10"/>
        <v>2006</v>
      </c>
      <c r="C24" s="32">
        <f ca="1">IF(ISNUMBER(B24),INDIRECT(ADDRESS(15,3,1,,B24)),"")</f>
        <v>96.4</v>
      </c>
      <c r="D24" s="5">
        <f aca="true" t="shared" si="27" ref="D24:E43">+C24</f>
        <v>96.4</v>
      </c>
      <c r="E24" s="5">
        <f t="shared" si="27"/>
        <v>96.4</v>
      </c>
      <c r="F24" s="33" t="str">
        <f t="shared" si="1"/>
        <v>PM10</v>
      </c>
      <c r="G24" s="33">
        <f t="shared" si="2"/>
        <v>0.07142857142857142</v>
      </c>
      <c r="H24" s="33">
        <f aca="true" t="shared" si="28" ref="H24:T24">+G24</f>
        <v>0.07142857142857142</v>
      </c>
      <c r="I24" s="33">
        <f t="shared" si="28"/>
        <v>0.07142857142857142</v>
      </c>
      <c r="J24" s="33">
        <f t="shared" si="28"/>
        <v>0.07142857142857142</v>
      </c>
      <c r="K24" s="33">
        <f t="shared" si="28"/>
        <v>0.07142857142857142</v>
      </c>
      <c r="L24" s="33">
        <f t="shared" si="28"/>
        <v>0.07142857142857142</v>
      </c>
      <c r="M24" s="33">
        <f t="shared" si="28"/>
        <v>0.07142857142857142</v>
      </c>
      <c r="N24" s="33">
        <f t="shared" si="28"/>
        <v>0.07142857142857142</v>
      </c>
      <c r="O24" s="33">
        <f t="shared" si="28"/>
        <v>0.07142857142857142</v>
      </c>
      <c r="P24" s="33">
        <f t="shared" si="28"/>
        <v>0.07142857142857142</v>
      </c>
      <c r="Q24" s="33">
        <f t="shared" si="28"/>
        <v>0.07142857142857142</v>
      </c>
      <c r="R24" s="33">
        <f t="shared" si="28"/>
        <v>0.07142857142857142</v>
      </c>
      <c r="S24" s="33">
        <f t="shared" si="28"/>
        <v>0.07142857142857142</v>
      </c>
      <c r="T24" s="33">
        <f t="shared" si="28"/>
        <v>0.07142857142857142</v>
      </c>
      <c r="AM24" s="34">
        <f t="shared" si="4"/>
      </c>
      <c r="AN24">
        <f t="shared" si="5"/>
      </c>
      <c r="AO24">
        <f t="shared" si="6"/>
      </c>
    </row>
    <row r="25" spans="1:41" ht="12.75">
      <c r="A25">
        <v>22</v>
      </c>
      <c r="B25" s="2">
        <f t="shared" si="10"/>
        <v>2006</v>
      </c>
      <c r="C25" s="32">
        <f ca="1">IF(ISNUMBER(B25),INDIRECT(ADDRESS(16,3,1,,B25)),"")</f>
        <v>37.09946368018519</v>
      </c>
      <c r="D25" s="5">
        <f t="shared" si="27"/>
        <v>37.09946368018519</v>
      </c>
      <c r="E25" s="5">
        <f t="shared" si="27"/>
        <v>37.09946368018519</v>
      </c>
      <c r="F25" s="33" t="str">
        <f t="shared" si="1"/>
        <v>PM10</v>
      </c>
      <c r="G25" s="33">
        <f t="shared" si="2"/>
        <v>0.07142857142857142</v>
      </c>
      <c r="H25" s="33">
        <f aca="true" t="shared" si="29" ref="H25:T25">+G25</f>
        <v>0.07142857142857142</v>
      </c>
      <c r="I25" s="33">
        <f t="shared" si="29"/>
        <v>0.07142857142857142</v>
      </c>
      <c r="J25" s="33">
        <f t="shared" si="29"/>
        <v>0.07142857142857142</v>
      </c>
      <c r="K25" s="33">
        <f t="shared" si="29"/>
        <v>0.07142857142857142</v>
      </c>
      <c r="L25" s="33">
        <f t="shared" si="29"/>
        <v>0.07142857142857142</v>
      </c>
      <c r="M25" s="33">
        <f t="shared" si="29"/>
        <v>0.07142857142857142</v>
      </c>
      <c r="N25" s="33">
        <f t="shared" si="29"/>
        <v>0.07142857142857142</v>
      </c>
      <c r="O25" s="33">
        <f t="shared" si="29"/>
        <v>0.07142857142857142</v>
      </c>
      <c r="P25" s="33">
        <f t="shared" si="29"/>
        <v>0.07142857142857142</v>
      </c>
      <c r="Q25" s="33">
        <f t="shared" si="29"/>
        <v>0.07142857142857142</v>
      </c>
      <c r="R25" s="33">
        <f t="shared" si="29"/>
        <v>0.07142857142857142</v>
      </c>
      <c r="S25" s="33">
        <f t="shared" si="29"/>
        <v>0.07142857142857142</v>
      </c>
      <c r="T25" s="33">
        <f t="shared" si="29"/>
        <v>0.07142857142857142</v>
      </c>
      <c r="AM25" s="34">
        <f t="shared" si="4"/>
      </c>
      <c r="AN25">
        <f t="shared" si="5"/>
      </c>
      <c r="AO25">
        <f t="shared" si="6"/>
      </c>
    </row>
    <row r="26" spans="1:41" ht="12.75">
      <c r="A26">
        <v>23</v>
      </c>
      <c r="B26" s="2">
        <f t="shared" si="10"/>
        <v>2006</v>
      </c>
      <c r="C26" s="32">
        <f ca="1">IF(ISNUMBER(B26),INDIRECT(ADDRESS(17,3,1,,B26)),"")</f>
        <v>89.3</v>
      </c>
      <c r="D26" s="5">
        <f t="shared" si="27"/>
        <v>89.3</v>
      </c>
      <c r="E26" s="5">
        <f t="shared" si="27"/>
        <v>89.3</v>
      </c>
      <c r="F26" s="33" t="str">
        <f t="shared" si="1"/>
        <v>PM10</v>
      </c>
      <c r="G26" s="33">
        <f t="shared" si="2"/>
        <v>0.07142857142857142</v>
      </c>
      <c r="H26" s="33">
        <f aca="true" t="shared" si="30" ref="H26:T26">+G26</f>
        <v>0.07142857142857142</v>
      </c>
      <c r="I26" s="33">
        <f t="shared" si="30"/>
        <v>0.07142857142857142</v>
      </c>
      <c r="J26" s="33">
        <f t="shared" si="30"/>
        <v>0.07142857142857142</v>
      </c>
      <c r="K26" s="33">
        <f t="shared" si="30"/>
        <v>0.07142857142857142</v>
      </c>
      <c r="L26" s="33">
        <f t="shared" si="30"/>
        <v>0.07142857142857142</v>
      </c>
      <c r="M26" s="33">
        <f t="shared" si="30"/>
        <v>0.07142857142857142</v>
      </c>
      <c r="N26" s="33">
        <f t="shared" si="30"/>
        <v>0.07142857142857142</v>
      </c>
      <c r="O26" s="33">
        <f t="shared" si="30"/>
        <v>0.07142857142857142</v>
      </c>
      <c r="P26" s="33">
        <f t="shared" si="30"/>
        <v>0.07142857142857142</v>
      </c>
      <c r="Q26" s="33">
        <f t="shared" si="30"/>
        <v>0.07142857142857142</v>
      </c>
      <c r="R26" s="33">
        <f t="shared" si="30"/>
        <v>0.07142857142857142</v>
      </c>
      <c r="S26" s="33">
        <f t="shared" si="30"/>
        <v>0.07142857142857142</v>
      </c>
      <c r="T26" s="33">
        <f t="shared" si="30"/>
        <v>0.07142857142857142</v>
      </c>
      <c r="AM26" s="34">
        <f t="shared" si="4"/>
      </c>
      <c r="AN26">
        <f t="shared" si="5"/>
      </c>
      <c r="AO26">
        <f t="shared" si="6"/>
      </c>
    </row>
    <row r="27" spans="1:41" ht="12.75">
      <c r="A27">
        <v>24</v>
      </c>
      <c r="B27" s="2">
        <f t="shared" si="10"/>
        <v>2006</v>
      </c>
      <c r="C27" s="32">
        <f ca="1">IF(ISNUMBER(B27),INDIRECT(ADDRESS(18,3,1,,B27)),"")</f>
        <v>36.296318113597636</v>
      </c>
      <c r="D27" s="5">
        <f t="shared" si="27"/>
        <v>36.296318113597636</v>
      </c>
      <c r="E27" s="5">
        <f t="shared" si="27"/>
        <v>36.296318113597636</v>
      </c>
      <c r="F27" s="33" t="str">
        <f t="shared" si="1"/>
        <v>PM10</v>
      </c>
      <c r="G27" s="33">
        <f t="shared" si="2"/>
        <v>0.07142857142857142</v>
      </c>
      <c r="H27" s="33">
        <f aca="true" t="shared" si="31" ref="H27:T27">+G27</f>
        <v>0.07142857142857142</v>
      </c>
      <c r="I27" s="33">
        <f t="shared" si="31"/>
        <v>0.07142857142857142</v>
      </c>
      <c r="J27" s="33">
        <f t="shared" si="31"/>
        <v>0.07142857142857142</v>
      </c>
      <c r="K27" s="33">
        <f t="shared" si="31"/>
        <v>0.07142857142857142</v>
      </c>
      <c r="L27" s="33">
        <f t="shared" si="31"/>
        <v>0.07142857142857142</v>
      </c>
      <c r="M27" s="33">
        <f t="shared" si="31"/>
        <v>0.07142857142857142</v>
      </c>
      <c r="N27" s="33">
        <f t="shared" si="31"/>
        <v>0.07142857142857142</v>
      </c>
      <c r="O27" s="33">
        <f t="shared" si="31"/>
        <v>0.07142857142857142</v>
      </c>
      <c r="P27" s="33">
        <f t="shared" si="31"/>
        <v>0.07142857142857142</v>
      </c>
      <c r="Q27" s="33">
        <f t="shared" si="31"/>
        <v>0.07142857142857142</v>
      </c>
      <c r="R27" s="33">
        <f t="shared" si="31"/>
        <v>0.07142857142857142</v>
      </c>
      <c r="S27" s="33">
        <f t="shared" si="31"/>
        <v>0.07142857142857142</v>
      </c>
      <c r="T27" s="33">
        <f t="shared" si="31"/>
        <v>0.07142857142857142</v>
      </c>
      <c r="AM27" s="34">
        <f t="shared" si="4"/>
      </c>
      <c r="AN27">
        <f t="shared" si="5"/>
      </c>
      <c r="AO27">
        <f t="shared" si="6"/>
      </c>
    </row>
    <row r="28" spans="1:41" ht="12.75">
      <c r="A28">
        <v>25</v>
      </c>
      <c r="B28" s="2">
        <f t="shared" si="10"/>
        <v>2007</v>
      </c>
      <c r="C28" s="32">
        <f ca="1">IF(ISNUMBER(B28),INDIRECT(ADDRESS(15,3,1,,B28)),"")</f>
        <v>96.3</v>
      </c>
      <c r="D28" s="5">
        <f t="shared" si="27"/>
        <v>96.3</v>
      </c>
      <c r="E28" s="5">
        <f t="shared" si="27"/>
        <v>96.3</v>
      </c>
      <c r="F28" s="33" t="str">
        <f t="shared" si="1"/>
        <v>PM10</v>
      </c>
      <c r="G28" s="33">
        <f t="shared" si="2"/>
        <v>0.07142857142857142</v>
      </c>
      <c r="H28" s="33">
        <f aca="true" t="shared" si="32" ref="H28:T28">+G28</f>
        <v>0.07142857142857142</v>
      </c>
      <c r="I28" s="33">
        <f t="shared" si="32"/>
        <v>0.07142857142857142</v>
      </c>
      <c r="J28" s="33">
        <f t="shared" si="32"/>
        <v>0.07142857142857142</v>
      </c>
      <c r="K28" s="33">
        <f t="shared" si="32"/>
        <v>0.07142857142857142</v>
      </c>
      <c r="L28" s="33">
        <f t="shared" si="32"/>
        <v>0.07142857142857142</v>
      </c>
      <c r="M28" s="33">
        <f t="shared" si="32"/>
        <v>0.07142857142857142</v>
      </c>
      <c r="N28" s="33">
        <f t="shared" si="32"/>
        <v>0.07142857142857142</v>
      </c>
      <c r="O28" s="33">
        <f t="shared" si="32"/>
        <v>0.07142857142857142</v>
      </c>
      <c r="P28" s="33">
        <f t="shared" si="32"/>
        <v>0.07142857142857142</v>
      </c>
      <c r="Q28" s="33">
        <f t="shared" si="32"/>
        <v>0.07142857142857142</v>
      </c>
      <c r="R28" s="33">
        <f t="shared" si="32"/>
        <v>0.07142857142857142</v>
      </c>
      <c r="S28" s="33">
        <f t="shared" si="32"/>
        <v>0.07142857142857142</v>
      </c>
      <c r="T28" s="33">
        <f t="shared" si="32"/>
        <v>0.07142857142857142</v>
      </c>
      <c r="AM28" s="34">
        <f t="shared" si="4"/>
      </c>
      <c r="AN28">
        <f t="shared" si="5"/>
      </c>
      <c r="AO28">
        <f t="shared" si="6"/>
      </c>
    </row>
    <row r="29" spans="1:41" ht="12.75">
      <c r="A29">
        <v>26</v>
      </c>
      <c r="B29" s="2">
        <f t="shared" si="10"/>
        <v>2007</v>
      </c>
      <c r="C29" s="32">
        <f ca="1">IF(ISNUMBER(B29),INDIRECT(ADDRESS(16,3,1,,B29)),"")</f>
        <v>36.543778379961914</v>
      </c>
      <c r="D29" s="5">
        <f t="shared" si="27"/>
        <v>36.543778379961914</v>
      </c>
      <c r="E29" s="5">
        <f t="shared" si="27"/>
        <v>36.543778379961914</v>
      </c>
      <c r="F29" s="33" t="str">
        <f t="shared" si="1"/>
        <v>PM10</v>
      </c>
      <c r="G29" s="33">
        <f t="shared" si="2"/>
        <v>0.07142857142857142</v>
      </c>
      <c r="H29" s="33">
        <f aca="true" t="shared" si="33" ref="H29:T29">+G29</f>
        <v>0.07142857142857142</v>
      </c>
      <c r="I29" s="33">
        <f t="shared" si="33"/>
        <v>0.07142857142857142</v>
      </c>
      <c r="J29" s="33">
        <f t="shared" si="33"/>
        <v>0.07142857142857142</v>
      </c>
      <c r="K29" s="33">
        <f t="shared" si="33"/>
        <v>0.07142857142857142</v>
      </c>
      <c r="L29" s="33">
        <f t="shared" si="33"/>
        <v>0.07142857142857142</v>
      </c>
      <c r="M29" s="33">
        <f t="shared" si="33"/>
        <v>0.07142857142857142</v>
      </c>
      <c r="N29" s="33">
        <f t="shared" si="33"/>
        <v>0.07142857142857142</v>
      </c>
      <c r="O29" s="33">
        <f t="shared" si="33"/>
        <v>0.07142857142857142</v>
      </c>
      <c r="P29" s="33">
        <f t="shared" si="33"/>
        <v>0.07142857142857142</v>
      </c>
      <c r="Q29" s="33">
        <f t="shared" si="33"/>
        <v>0.07142857142857142</v>
      </c>
      <c r="R29" s="33">
        <f t="shared" si="33"/>
        <v>0.07142857142857142</v>
      </c>
      <c r="S29" s="33">
        <f t="shared" si="33"/>
        <v>0.07142857142857142</v>
      </c>
      <c r="T29" s="33">
        <f t="shared" si="33"/>
        <v>0.07142857142857142</v>
      </c>
      <c r="AM29" s="34">
        <f t="shared" si="4"/>
      </c>
      <c r="AN29">
        <f t="shared" si="5"/>
      </c>
      <c r="AO29">
        <f t="shared" si="6"/>
      </c>
    </row>
    <row r="30" spans="1:41" ht="12.75">
      <c r="A30">
        <v>27</v>
      </c>
      <c r="B30" s="2">
        <f t="shared" si="10"/>
        <v>2007</v>
      </c>
      <c r="C30" s="32">
        <f ca="1">IF(ISNUMBER(B30),INDIRECT(ADDRESS(17,3,1,,B30)),"")</f>
        <v>88.6</v>
      </c>
      <c r="D30" s="5">
        <f t="shared" si="27"/>
        <v>88.6</v>
      </c>
      <c r="E30" s="5">
        <f t="shared" si="27"/>
        <v>88.6</v>
      </c>
      <c r="F30" s="33" t="str">
        <f t="shared" si="1"/>
        <v>PM10</v>
      </c>
      <c r="G30" s="33">
        <f t="shared" si="2"/>
        <v>0.07142857142857142</v>
      </c>
      <c r="H30" s="33">
        <f aca="true" t="shared" si="34" ref="H30:T30">+G30</f>
        <v>0.07142857142857142</v>
      </c>
      <c r="I30" s="33">
        <f t="shared" si="34"/>
        <v>0.07142857142857142</v>
      </c>
      <c r="J30" s="33">
        <f t="shared" si="34"/>
        <v>0.07142857142857142</v>
      </c>
      <c r="K30" s="33">
        <f t="shared" si="34"/>
        <v>0.07142857142857142</v>
      </c>
      <c r="L30" s="33">
        <f t="shared" si="34"/>
        <v>0.07142857142857142</v>
      </c>
      <c r="M30" s="33">
        <f t="shared" si="34"/>
        <v>0.07142857142857142</v>
      </c>
      <c r="N30" s="33">
        <f t="shared" si="34"/>
        <v>0.07142857142857142</v>
      </c>
      <c r="O30" s="33">
        <f t="shared" si="34"/>
        <v>0.07142857142857142</v>
      </c>
      <c r="P30" s="33">
        <f t="shared" si="34"/>
        <v>0.07142857142857142</v>
      </c>
      <c r="Q30" s="33">
        <f t="shared" si="34"/>
        <v>0.07142857142857142</v>
      </c>
      <c r="R30" s="33">
        <f t="shared" si="34"/>
        <v>0.07142857142857142</v>
      </c>
      <c r="S30" s="33">
        <f t="shared" si="34"/>
        <v>0.07142857142857142</v>
      </c>
      <c r="T30" s="33">
        <f t="shared" si="34"/>
        <v>0.07142857142857142</v>
      </c>
      <c r="AM30" s="34">
        <f t="shared" si="4"/>
      </c>
      <c r="AN30">
        <f t="shared" si="5"/>
      </c>
      <c r="AO30">
        <f t="shared" si="6"/>
      </c>
    </row>
    <row r="31" spans="1:41" ht="12.75">
      <c r="A31">
        <v>28</v>
      </c>
      <c r="B31" s="2">
        <f t="shared" si="10"/>
        <v>2007</v>
      </c>
      <c r="C31" s="32">
        <f ca="1">IF(ISNUMBER(B31),INDIRECT(ADDRESS(18,3,1,,B31)),"")</f>
        <v>35.563394921260105</v>
      </c>
      <c r="D31" s="5">
        <f t="shared" si="27"/>
        <v>35.563394921260105</v>
      </c>
      <c r="E31" s="5">
        <f t="shared" si="27"/>
        <v>35.563394921260105</v>
      </c>
      <c r="F31" s="33" t="str">
        <f t="shared" si="1"/>
        <v>PM10</v>
      </c>
      <c r="G31" s="33">
        <f t="shared" si="2"/>
        <v>0.07142857142857142</v>
      </c>
      <c r="H31" s="33">
        <f aca="true" t="shared" si="35" ref="H31:T31">+G31</f>
        <v>0.07142857142857142</v>
      </c>
      <c r="I31" s="33">
        <f t="shared" si="35"/>
        <v>0.07142857142857142</v>
      </c>
      <c r="J31" s="33">
        <f t="shared" si="35"/>
        <v>0.07142857142857142</v>
      </c>
      <c r="K31" s="33">
        <f t="shared" si="35"/>
        <v>0.07142857142857142</v>
      </c>
      <c r="L31" s="33">
        <f t="shared" si="35"/>
        <v>0.07142857142857142</v>
      </c>
      <c r="M31" s="33">
        <f t="shared" si="35"/>
        <v>0.07142857142857142</v>
      </c>
      <c r="N31" s="33">
        <f t="shared" si="35"/>
        <v>0.07142857142857142</v>
      </c>
      <c r="O31" s="33">
        <f t="shared" si="35"/>
        <v>0.07142857142857142</v>
      </c>
      <c r="P31" s="33">
        <f t="shared" si="35"/>
        <v>0.07142857142857142</v>
      </c>
      <c r="Q31" s="33">
        <f t="shared" si="35"/>
        <v>0.07142857142857142</v>
      </c>
      <c r="R31" s="33">
        <f t="shared" si="35"/>
        <v>0.07142857142857142</v>
      </c>
      <c r="S31" s="33">
        <f t="shared" si="35"/>
        <v>0.07142857142857142</v>
      </c>
      <c r="T31" s="33">
        <f t="shared" si="35"/>
        <v>0.07142857142857142</v>
      </c>
      <c r="AM31" s="34">
        <f t="shared" si="4"/>
      </c>
      <c r="AN31">
        <f t="shared" si="5"/>
      </c>
      <c r="AO31">
        <f t="shared" si="6"/>
      </c>
    </row>
    <row r="32" spans="1:41" ht="12.75">
      <c r="A32">
        <v>29</v>
      </c>
      <c r="B32" s="2">
        <f t="shared" si="10"/>
        <v>2008</v>
      </c>
      <c r="C32" s="32">
        <f ca="1">IF(ISNUMBER(B32),INDIRECT(ADDRESS(15,3,1,,B32)),"")</f>
        <v>96.6</v>
      </c>
      <c r="D32" s="5">
        <f t="shared" si="27"/>
        <v>96.6</v>
      </c>
      <c r="E32" s="5">
        <f t="shared" si="27"/>
        <v>96.6</v>
      </c>
      <c r="F32" s="33" t="str">
        <f t="shared" si="1"/>
        <v>PM10</v>
      </c>
      <c r="G32" s="33">
        <f t="shared" si="2"/>
        <v>0.07142857142857142</v>
      </c>
      <c r="H32" s="33">
        <f aca="true" t="shared" si="36" ref="H32:T32">+G32</f>
        <v>0.07142857142857142</v>
      </c>
      <c r="I32" s="33">
        <f t="shared" si="36"/>
        <v>0.07142857142857142</v>
      </c>
      <c r="J32" s="33">
        <f t="shared" si="36"/>
        <v>0.07142857142857142</v>
      </c>
      <c r="K32" s="33">
        <f t="shared" si="36"/>
        <v>0.07142857142857142</v>
      </c>
      <c r="L32" s="33">
        <f t="shared" si="36"/>
        <v>0.07142857142857142</v>
      </c>
      <c r="M32" s="33">
        <f t="shared" si="36"/>
        <v>0.07142857142857142</v>
      </c>
      <c r="N32" s="33">
        <f t="shared" si="36"/>
        <v>0.07142857142857142</v>
      </c>
      <c r="O32" s="33">
        <f t="shared" si="36"/>
        <v>0.07142857142857142</v>
      </c>
      <c r="P32" s="33">
        <f t="shared" si="36"/>
        <v>0.07142857142857142</v>
      </c>
      <c r="Q32" s="33">
        <f t="shared" si="36"/>
        <v>0.07142857142857142</v>
      </c>
      <c r="R32" s="33">
        <f t="shared" si="36"/>
        <v>0.07142857142857142</v>
      </c>
      <c r="S32" s="33">
        <f t="shared" si="36"/>
        <v>0.07142857142857142</v>
      </c>
      <c r="T32" s="33">
        <f t="shared" si="36"/>
        <v>0.07142857142857142</v>
      </c>
      <c r="AM32" s="34">
        <f t="shared" si="4"/>
      </c>
      <c r="AN32">
        <f t="shared" si="5"/>
      </c>
      <c r="AO32">
        <f t="shared" si="6"/>
      </c>
    </row>
    <row r="33" spans="1:41" ht="12.75">
      <c r="A33">
        <v>30</v>
      </c>
      <c r="B33" s="2">
        <f t="shared" si="10"/>
        <v>2008</v>
      </c>
      <c r="C33" s="32">
        <f ca="1">IF(ISNUMBER(B33),INDIRECT(ADDRESS(16,3,1,,B33)),"")</f>
        <v>37.07591517672715</v>
      </c>
      <c r="D33" s="5">
        <f t="shared" si="27"/>
        <v>37.07591517672715</v>
      </c>
      <c r="E33" s="5">
        <f t="shared" si="27"/>
        <v>37.07591517672715</v>
      </c>
      <c r="F33" s="33" t="str">
        <f t="shared" si="1"/>
        <v>PM10</v>
      </c>
      <c r="G33" s="33">
        <f t="shared" si="2"/>
        <v>0.07142857142857142</v>
      </c>
      <c r="H33" s="33">
        <f aca="true" t="shared" si="37" ref="H33:T33">+G33</f>
        <v>0.07142857142857142</v>
      </c>
      <c r="I33" s="33">
        <f t="shared" si="37"/>
        <v>0.07142857142857142</v>
      </c>
      <c r="J33" s="33">
        <f t="shared" si="37"/>
        <v>0.07142857142857142</v>
      </c>
      <c r="K33" s="33">
        <f t="shared" si="37"/>
        <v>0.07142857142857142</v>
      </c>
      <c r="L33" s="33">
        <f t="shared" si="37"/>
        <v>0.07142857142857142</v>
      </c>
      <c r="M33" s="33">
        <f t="shared" si="37"/>
        <v>0.07142857142857142</v>
      </c>
      <c r="N33" s="33">
        <f t="shared" si="37"/>
        <v>0.07142857142857142</v>
      </c>
      <c r="O33" s="33">
        <f t="shared" si="37"/>
        <v>0.07142857142857142</v>
      </c>
      <c r="P33" s="33">
        <f t="shared" si="37"/>
        <v>0.07142857142857142</v>
      </c>
      <c r="Q33" s="33">
        <f t="shared" si="37"/>
        <v>0.07142857142857142</v>
      </c>
      <c r="R33" s="33">
        <f t="shared" si="37"/>
        <v>0.07142857142857142</v>
      </c>
      <c r="S33" s="33">
        <f t="shared" si="37"/>
        <v>0.07142857142857142</v>
      </c>
      <c r="T33" s="33">
        <f t="shared" si="37"/>
        <v>0.07142857142857142</v>
      </c>
      <c r="AM33" s="34">
        <f t="shared" si="4"/>
      </c>
      <c r="AN33">
        <f t="shared" si="5"/>
      </c>
      <c r="AO33">
        <f t="shared" si="6"/>
      </c>
    </row>
    <row r="34" spans="1:41" ht="12.75">
      <c r="A34">
        <v>31</v>
      </c>
      <c r="B34" s="2">
        <f t="shared" si="10"/>
        <v>2008</v>
      </c>
      <c r="C34" s="32">
        <f ca="1">IF(ISNUMBER(B34),INDIRECT(ADDRESS(17,3,1,,B34)),"")</f>
        <v>89.2</v>
      </c>
      <c r="D34" s="5">
        <f t="shared" si="27"/>
        <v>89.2</v>
      </c>
      <c r="E34" s="5">
        <f t="shared" si="27"/>
        <v>89.2</v>
      </c>
      <c r="F34" s="33" t="str">
        <f t="shared" si="1"/>
        <v>PM10</v>
      </c>
      <c r="G34" s="33">
        <f t="shared" si="2"/>
        <v>0.07142857142857142</v>
      </c>
      <c r="H34" s="33">
        <f aca="true" t="shared" si="38" ref="H34:T34">+G34</f>
        <v>0.07142857142857142</v>
      </c>
      <c r="I34" s="33">
        <f t="shared" si="38"/>
        <v>0.07142857142857142</v>
      </c>
      <c r="J34" s="33">
        <f t="shared" si="38"/>
        <v>0.07142857142857142</v>
      </c>
      <c r="K34" s="33">
        <f t="shared" si="38"/>
        <v>0.07142857142857142</v>
      </c>
      <c r="L34" s="33">
        <f t="shared" si="38"/>
        <v>0.07142857142857142</v>
      </c>
      <c r="M34" s="33">
        <f t="shared" si="38"/>
        <v>0.07142857142857142</v>
      </c>
      <c r="N34" s="33">
        <f t="shared" si="38"/>
        <v>0.07142857142857142</v>
      </c>
      <c r="O34" s="33">
        <f t="shared" si="38"/>
        <v>0.07142857142857142</v>
      </c>
      <c r="P34" s="33">
        <f t="shared" si="38"/>
        <v>0.07142857142857142</v>
      </c>
      <c r="Q34" s="33">
        <f t="shared" si="38"/>
        <v>0.07142857142857142</v>
      </c>
      <c r="R34" s="33">
        <f t="shared" si="38"/>
        <v>0.07142857142857142</v>
      </c>
      <c r="S34" s="33">
        <f t="shared" si="38"/>
        <v>0.07142857142857142</v>
      </c>
      <c r="T34" s="33">
        <f t="shared" si="38"/>
        <v>0.07142857142857142</v>
      </c>
      <c r="AM34" s="34">
        <f t="shared" si="4"/>
      </c>
      <c r="AN34">
        <f t="shared" si="5"/>
      </c>
      <c r="AO34">
        <f t="shared" si="6"/>
      </c>
    </row>
    <row r="35" spans="1:41" ht="12.75">
      <c r="A35">
        <v>32</v>
      </c>
      <c r="B35" s="2">
        <f t="shared" si="10"/>
        <v>2008</v>
      </c>
      <c r="C35" s="32">
        <f ca="1">IF(ISNUMBER(B35),INDIRECT(ADDRESS(18,3,1,,B35)),"")</f>
        <v>36.22316144942176</v>
      </c>
      <c r="D35" s="5">
        <f t="shared" si="27"/>
        <v>36.22316144942176</v>
      </c>
      <c r="E35" s="5">
        <f t="shared" si="27"/>
        <v>36.22316144942176</v>
      </c>
      <c r="F35" s="33" t="str">
        <f t="shared" si="1"/>
        <v>PM10</v>
      </c>
      <c r="G35" s="33">
        <f t="shared" si="2"/>
        <v>0.07142857142857142</v>
      </c>
      <c r="H35" s="33">
        <f aca="true" t="shared" si="39" ref="H35:T35">+G35</f>
        <v>0.07142857142857142</v>
      </c>
      <c r="I35" s="33">
        <f t="shared" si="39"/>
        <v>0.07142857142857142</v>
      </c>
      <c r="J35" s="33">
        <f t="shared" si="39"/>
        <v>0.07142857142857142</v>
      </c>
      <c r="K35" s="33">
        <f t="shared" si="39"/>
        <v>0.07142857142857142</v>
      </c>
      <c r="L35" s="33">
        <f t="shared" si="39"/>
        <v>0.07142857142857142</v>
      </c>
      <c r="M35" s="33">
        <f t="shared" si="39"/>
        <v>0.07142857142857142</v>
      </c>
      <c r="N35" s="33">
        <f t="shared" si="39"/>
        <v>0.07142857142857142</v>
      </c>
      <c r="O35" s="33">
        <f t="shared" si="39"/>
        <v>0.07142857142857142</v>
      </c>
      <c r="P35" s="33">
        <f t="shared" si="39"/>
        <v>0.07142857142857142</v>
      </c>
      <c r="Q35" s="33">
        <f t="shared" si="39"/>
        <v>0.07142857142857142</v>
      </c>
      <c r="R35" s="33">
        <f t="shared" si="39"/>
        <v>0.07142857142857142</v>
      </c>
      <c r="S35" s="33">
        <f t="shared" si="39"/>
        <v>0.07142857142857142</v>
      </c>
      <c r="T35" s="33">
        <f t="shared" si="39"/>
        <v>0.07142857142857142</v>
      </c>
      <c r="AM35" s="34">
        <f t="shared" si="4"/>
      </c>
      <c r="AN35">
        <f t="shared" si="5"/>
      </c>
      <c r="AO35">
        <f t="shared" si="6"/>
      </c>
    </row>
    <row r="36" spans="1:41" ht="12.75">
      <c r="A36">
        <v>33</v>
      </c>
      <c r="B36" s="2">
        <f t="shared" si="10"/>
        <v>2009</v>
      </c>
      <c r="C36" s="32">
        <f ca="1">IF(ISNUMBER(B36),INDIRECT(ADDRESS(15,3,1,,B36)),"")</f>
        <v>96.3</v>
      </c>
      <c r="D36" s="5">
        <f t="shared" si="27"/>
        <v>96.3</v>
      </c>
      <c r="E36" s="5">
        <f t="shared" si="27"/>
        <v>96.3</v>
      </c>
      <c r="F36" s="33" t="str">
        <f aca="true" t="shared" si="40" ref="F36:F67">+IF(ISNUMBER(B36),"PM10","")</f>
        <v>PM10</v>
      </c>
      <c r="G36" s="33">
        <f aca="true" t="shared" si="41" ref="G36:G67">+IF(ISNUMBER(B36),1/14,"")</f>
        <v>0.07142857142857142</v>
      </c>
      <c r="H36" s="33">
        <f aca="true" t="shared" si="42" ref="H36:T36">+G36</f>
        <v>0.07142857142857142</v>
      </c>
      <c r="I36" s="33">
        <f t="shared" si="42"/>
        <v>0.07142857142857142</v>
      </c>
      <c r="J36" s="33">
        <f t="shared" si="42"/>
        <v>0.07142857142857142</v>
      </c>
      <c r="K36" s="33">
        <f t="shared" si="42"/>
        <v>0.07142857142857142</v>
      </c>
      <c r="L36" s="33">
        <f t="shared" si="42"/>
        <v>0.07142857142857142</v>
      </c>
      <c r="M36" s="33">
        <f t="shared" si="42"/>
        <v>0.07142857142857142</v>
      </c>
      <c r="N36" s="33">
        <f t="shared" si="42"/>
        <v>0.07142857142857142</v>
      </c>
      <c r="O36" s="33">
        <f t="shared" si="42"/>
        <v>0.07142857142857142</v>
      </c>
      <c r="P36" s="33">
        <f t="shared" si="42"/>
        <v>0.07142857142857142</v>
      </c>
      <c r="Q36" s="33">
        <f t="shared" si="42"/>
        <v>0.07142857142857142</v>
      </c>
      <c r="R36" s="33">
        <f t="shared" si="42"/>
        <v>0.07142857142857142</v>
      </c>
      <c r="S36" s="33">
        <f t="shared" si="42"/>
        <v>0.07142857142857142</v>
      </c>
      <c r="T36" s="33">
        <f t="shared" si="42"/>
        <v>0.07142857142857142</v>
      </c>
      <c r="AM36" s="34">
        <f t="shared" si="4"/>
      </c>
      <c r="AN36">
        <f t="shared" si="5"/>
      </c>
      <c r="AO36">
        <f t="shared" si="6"/>
      </c>
    </row>
    <row r="37" spans="1:41" ht="12.75">
      <c r="A37">
        <v>34</v>
      </c>
      <c r="B37" s="2">
        <f t="shared" si="10"/>
        <v>2009</v>
      </c>
      <c r="C37" s="32">
        <f ca="1">IF(ISNUMBER(B37),INDIRECT(ADDRESS(16,3,1,,B37)),"")</f>
        <v>36.71193126958595</v>
      </c>
      <c r="D37" s="5">
        <f t="shared" si="27"/>
        <v>36.71193126958595</v>
      </c>
      <c r="E37" s="5">
        <f t="shared" si="27"/>
        <v>36.71193126958595</v>
      </c>
      <c r="F37" s="33" t="str">
        <f t="shared" si="40"/>
        <v>PM10</v>
      </c>
      <c r="G37" s="33">
        <f t="shared" si="41"/>
        <v>0.07142857142857142</v>
      </c>
      <c r="H37" s="33">
        <f aca="true" t="shared" si="43" ref="H37:T37">+G37</f>
        <v>0.07142857142857142</v>
      </c>
      <c r="I37" s="33">
        <f t="shared" si="43"/>
        <v>0.07142857142857142</v>
      </c>
      <c r="J37" s="33">
        <f t="shared" si="43"/>
        <v>0.07142857142857142</v>
      </c>
      <c r="K37" s="33">
        <f t="shared" si="43"/>
        <v>0.07142857142857142</v>
      </c>
      <c r="L37" s="33">
        <f t="shared" si="43"/>
        <v>0.07142857142857142</v>
      </c>
      <c r="M37" s="33">
        <f t="shared" si="43"/>
        <v>0.07142857142857142</v>
      </c>
      <c r="N37" s="33">
        <f t="shared" si="43"/>
        <v>0.07142857142857142</v>
      </c>
      <c r="O37" s="33">
        <f t="shared" si="43"/>
        <v>0.07142857142857142</v>
      </c>
      <c r="P37" s="33">
        <f t="shared" si="43"/>
        <v>0.07142857142857142</v>
      </c>
      <c r="Q37" s="33">
        <f t="shared" si="43"/>
        <v>0.07142857142857142</v>
      </c>
      <c r="R37" s="33">
        <f t="shared" si="43"/>
        <v>0.07142857142857142</v>
      </c>
      <c r="S37" s="33">
        <f t="shared" si="43"/>
        <v>0.07142857142857142</v>
      </c>
      <c r="T37" s="33">
        <f t="shared" si="43"/>
        <v>0.07142857142857142</v>
      </c>
      <c r="AM37" s="34">
        <f t="shared" si="4"/>
      </c>
      <c r="AN37">
        <f t="shared" si="5"/>
      </c>
      <c r="AO37">
        <f t="shared" si="6"/>
      </c>
    </row>
    <row r="38" spans="1:41" ht="12.75">
      <c r="A38">
        <v>35</v>
      </c>
      <c r="B38" s="2">
        <f t="shared" si="10"/>
        <v>2009</v>
      </c>
      <c r="C38" s="32">
        <f ca="1">IF(ISNUMBER(B38),INDIRECT(ADDRESS(17,3,1,,B38)),"")</f>
        <v>88.9</v>
      </c>
      <c r="D38" s="5">
        <f t="shared" si="27"/>
        <v>88.9</v>
      </c>
      <c r="E38" s="5">
        <f t="shared" si="27"/>
        <v>88.9</v>
      </c>
      <c r="F38" s="33" t="str">
        <f t="shared" si="40"/>
        <v>PM10</v>
      </c>
      <c r="G38" s="33">
        <f t="shared" si="41"/>
        <v>0.07142857142857142</v>
      </c>
      <c r="H38" s="33">
        <f aca="true" t="shared" si="44" ref="H38:T38">+G38</f>
        <v>0.07142857142857142</v>
      </c>
      <c r="I38" s="33">
        <f t="shared" si="44"/>
        <v>0.07142857142857142</v>
      </c>
      <c r="J38" s="33">
        <f t="shared" si="44"/>
        <v>0.07142857142857142</v>
      </c>
      <c r="K38" s="33">
        <f t="shared" si="44"/>
        <v>0.07142857142857142</v>
      </c>
      <c r="L38" s="33">
        <f t="shared" si="44"/>
        <v>0.07142857142857142</v>
      </c>
      <c r="M38" s="33">
        <f t="shared" si="44"/>
        <v>0.07142857142857142</v>
      </c>
      <c r="N38" s="33">
        <f t="shared" si="44"/>
        <v>0.07142857142857142</v>
      </c>
      <c r="O38" s="33">
        <f t="shared" si="44"/>
        <v>0.07142857142857142</v>
      </c>
      <c r="P38" s="33">
        <f t="shared" si="44"/>
        <v>0.07142857142857142</v>
      </c>
      <c r="Q38" s="33">
        <f t="shared" si="44"/>
        <v>0.07142857142857142</v>
      </c>
      <c r="R38" s="33">
        <f t="shared" si="44"/>
        <v>0.07142857142857142</v>
      </c>
      <c r="S38" s="33">
        <f t="shared" si="44"/>
        <v>0.07142857142857142</v>
      </c>
      <c r="T38" s="33">
        <f t="shared" si="44"/>
        <v>0.07142857142857142</v>
      </c>
      <c r="AM38" s="34">
        <f t="shared" si="4"/>
      </c>
      <c r="AN38">
        <f t="shared" si="5"/>
      </c>
      <c r="AO38">
        <f t="shared" si="6"/>
      </c>
    </row>
    <row r="39" spans="1:41" ht="12.75">
      <c r="A39">
        <v>36</v>
      </c>
      <c r="B39" s="2">
        <f t="shared" si="10"/>
        <v>2009</v>
      </c>
      <c r="C39" s="32">
        <f ca="1">IF(ISNUMBER(B39),INDIRECT(ADDRESS(18,3,1,,B39)),"")</f>
        <v>35.61415670735949</v>
      </c>
      <c r="D39" s="5">
        <f t="shared" si="27"/>
        <v>35.61415670735949</v>
      </c>
      <c r="E39" s="5">
        <f t="shared" si="27"/>
        <v>35.61415670735949</v>
      </c>
      <c r="F39" s="33" t="str">
        <f t="shared" si="40"/>
        <v>PM10</v>
      </c>
      <c r="G39" s="33">
        <f t="shared" si="41"/>
        <v>0.07142857142857142</v>
      </c>
      <c r="H39" s="33">
        <f aca="true" t="shared" si="45" ref="H39:T39">+G39</f>
        <v>0.07142857142857142</v>
      </c>
      <c r="I39" s="33">
        <f t="shared" si="45"/>
        <v>0.07142857142857142</v>
      </c>
      <c r="J39" s="33">
        <f t="shared" si="45"/>
        <v>0.07142857142857142</v>
      </c>
      <c r="K39" s="33">
        <f t="shared" si="45"/>
        <v>0.07142857142857142</v>
      </c>
      <c r="L39" s="33">
        <f t="shared" si="45"/>
        <v>0.07142857142857142</v>
      </c>
      <c r="M39" s="33">
        <f t="shared" si="45"/>
        <v>0.07142857142857142</v>
      </c>
      <c r="N39" s="33">
        <f t="shared" si="45"/>
        <v>0.07142857142857142</v>
      </c>
      <c r="O39" s="33">
        <f t="shared" si="45"/>
        <v>0.07142857142857142</v>
      </c>
      <c r="P39" s="33">
        <f t="shared" si="45"/>
        <v>0.07142857142857142</v>
      </c>
      <c r="Q39" s="33">
        <f t="shared" si="45"/>
        <v>0.07142857142857142</v>
      </c>
      <c r="R39" s="33">
        <f t="shared" si="45"/>
        <v>0.07142857142857142</v>
      </c>
      <c r="S39" s="33">
        <f t="shared" si="45"/>
        <v>0.07142857142857142</v>
      </c>
      <c r="T39" s="33">
        <f t="shared" si="45"/>
        <v>0.07142857142857142</v>
      </c>
      <c r="AM39" s="34">
        <f t="shared" si="4"/>
      </c>
      <c r="AN39">
        <f t="shared" si="5"/>
      </c>
      <c r="AO39">
        <f t="shared" si="6"/>
      </c>
    </row>
    <row r="40" spans="1:41" ht="12.75">
      <c r="A40">
        <v>37</v>
      </c>
      <c r="B40" s="2">
        <f t="shared" si="10"/>
        <v>2010</v>
      </c>
      <c r="C40" s="32">
        <f ca="1">IF(ISNUMBER(B40),INDIRECT(ADDRESS(15,3,1,,B40)),"")</f>
        <v>96.2</v>
      </c>
      <c r="D40" s="5">
        <f t="shared" si="27"/>
        <v>96.2</v>
      </c>
      <c r="E40" s="5">
        <f t="shared" si="27"/>
        <v>96.2</v>
      </c>
      <c r="F40" s="33" t="str">
        <f t="shared" si="40"/>
        <v>PM10</v>
      </c>
      <c r="G40" s="33">
        <f t="shared" si="41"/>
        <v>0.07142857142857142</v>
      </c>
      <c r="H40" s="33">
        <f aca="true" t="shared" si="46" ref="H40:T40">+G40</f>
        <v>0.07142857142857142</v>
      </c>
      <c r="I40" s="33">
        <f t="shared" si="46"/>
        <v>0.07142857142857142</v>
      </c>
      <c r="J40" s="33">
        <f t="shared" si="46"/>
        <v>0.07142857142857142</v>
      </c>
      <c r="K40" s="33">
        <f t="shared" si="46"/>
        <v>0.07142857142857142</v>
      </c>
      <c r="L40" s="33">
        <f t="shared" si="46"/>
        <v>0.07142857142857142</v>
      </c>
      <c r="M40" s="33">
        <f t="shared" si="46"/>
        <v>0.07142857142857142</v>
      </c>
      <c r="N40" s="33">
        <f t="shared" si="46"/>
        <v>0.07142857142857142</v>
      </c>
      <c r="O40" s="33">
        <f t="shared" si="46"/>
        <v>0.07142857142857142</v>
      </c>
      <c r="P40" s="33">
        <f t="shared" si="46"/>
        <v>0.07142857142857142</v>
      </c>
      <c r="Q40" s="33">
        <f t="shared" si="46"/>
        <v>0.07142857142857142</v>
      </c>
      <c r="R40" s="33">
        <f t="shared" si="46"/>
        <v>0.07142857142857142</v>
      </c>
      <c r="S40" s="33">
        <f t="shared" si="46"/>
        <v>0.07142857142857142</v>
      </c>
      <c r="T40" s="33">
        <f t="shared" si="46"/>
        <v>0.07142857142857142</v>
      </c>
      <c r="AM40" s="34">
        <f t="shared" si="4"/>
      </c>
      <c r="AN40">
        <f t="shared" si="5"/>
      </c>
      <c r="AO40">
        <f t="shared" si="6"/>
      </c>
    </row>
    <row r="41" spans="1:41" ht="12.75">
      <c r="A41">
        <v>38</v>
      </c>
      <c r="B41" s="2">
        <f t="shared" si="10"/>
        <v>2010</v>
      </c>
      <c r="C41" s="32">
        <f ca="1">IF(ISNUMBER(B41),INDIRECT(ADDRESS(16,3,1,,B41)),"")</f>
        <v>36.794212653672055</v>
      </c>
      <c r="D41" s="5">
        <f t="shared" si="27"/>
        <v>36.794212653672055</v>
      </c>
      <c r="E41" s="5">
        <f t="shared" si="27"/>
        <v>36.794212653672055</v>
      </c>
      <c r="F41" s="33" t="str">
        <f t="shared" si="40"/>
        <v>PM10</v>
      </c>
      <c r="G41" s="33">
        <f t="shared" si="41"/>
        <v>0.07142857142857142</v>
      </c>
      <c r="H41" s="33">
        <f aca="true" t="shared" si="47" ref="H41:T41">+G41</f>
        <v>0.07142857142857142</v>
      </c>
      <c r="I41" s="33">
        <f t="shared" si="47"/>
        <v>0.07142857142857142</v>
      </c>
      <c r="J41" s="33">
        <f t="shared" si="47"/>
        <v>0.07142857142857142</v>
      </c>
      <c r="K41" s="33">
        <f t="shared" si="47"/>
        <v>0.07142857142857142</v>
      </c>
      <c r="L41" s="33">
        <f t="shared" si="47"/>
        <v>0.07142857142857142</v>
      </c>
      <c r="M41" s="33">
        <f t="shared" si="47"/>
        <v>0.07142857142857142</v>
      </c>
      <c r="N41" s="33">
        <f t="shared" si="47"/>
        <v>0.07142857142857142</v>
      </c>
      <c r="O41" s="33">
        <f t="shared" si="47"/>
        <v>0.07142857142857142</v>
      </c>
      <c r="P41" s="33">
        <f t="shared" si="47"/>
        <v>0.07142857142857142</v>
      </c>
      <c r="Q41" s="33">
        <f t="shared" si="47"/>
        <v>0.07142857142857142</v>
      </c>
      <c r="R41" s="33">
        <f t="shared" si="47"/>
        <v>0.07142857142857142</v>
      </c>
      <c r="S41" s="33">
        <f t="shared" si="47"/>
        <v>0.07142857142857142</v>
      </c>
      <c r="T41" s="33">
        <f t="shared" si="47"/>
        <v>0.07142857142857142</v>
      </c>
      <c r="AM41" s="34">
        <f t="shared" si="4"/>
      </c>
      <c r="AN41">
        <f t="shared" si="5"/>
      </c>
      <c r="AO41">
        <f t="shared" si="6"/>
      </c>
    </row>
    <row r="42" spans="1:41" ht="12.75">
      <c r="A42">
        <v>39</v>
      </c>
      <c r="B42" s="2">
        <f t="shared" si="10"/>
        <v>2010</v>
      </c>
      <c r="C42" s="32">
        <f ca="1">IF(ISNUMBER(B42),INDIRECT(ADDRESS(17,3,1,,B42)),"")</f>
        <v>89.2</v>
      </c>
      <c r="D42" s="5">
        <f t="shared" si="27"/>
        <v>89.2</v>
      </c>
      <c r="E42" s="5">
        <f t="shared" si="27"/>
        <v>89.2</v>
      </c>
      <c r="F42" s="33" t="str">
        <f t="shared" si="40"/>
        <v>PM10</v>
      </c>
      <c r="G42" s="33">
        <f t="shared" si="41"/>
        <v>0.07142857142857142</v>
      </c>
      <c r="H42" s="33">
        <f aca="true" t="shared" si="48" ref="H42:T42">+G42</f>
        <v>0.07142857142857142</v>
      </c>
      <c r="I42" s="33">
        <f t="shared" si="48"/>
        <v>0.07142857142857142</v>
      </c>
      <c r="J42" s="33">
        <f t="shared" si="48"/>
        <v>0.07142857142857142</v>
      </c>
      <c r="K42" s="33">
        <f t="shared" si="48"/>
        <v>0.07142857142857142</v>
      </c>
      <c r="L42" s="33">
        <f t="shared" si="48"/>
        <v>0.07142857142857142</v>
      </c>
      <c r="M42" s="33">
        <f t="shared" si="48"/>
        <v>0.07142857142857142</v>
      </c>
      <c r="N42" s="33">
        <f t="shared" si="48"/>
        <v>0.07142857142857142</v>
      </c>
      <c r="O42" s="33">
        <f t="shared" si="48"/>
        <v>0.07142857142857142</v>
      </c>
      <c r="P42" s="33">
        <f t="shared" si="48"/>
        <v>0.07142857142857142</v>
      </c>
      <c r="Q42" s="33">
        <f t="shared" si="48"/>
        <v>0.07142857142857142</v>
      </c>
      <c r="R42" s="33">
        <f t="shared" si="48"/>
        <v>0.07142857142857142</v>
      </c>
      <c r="S42" s="33">
        <f t="shared" si="48"/>
        <v>0.07142857142857142</v>
      </c>
      <c r="T42" s="33">
        <f t="shared" si="48"/>
        <v>0.07142857142857142</v>
      </c>
      <c r="AM42" s="34">
        <f t="shared" si="4"/>
      </c>
      <c r="AN42">
        <f t="shared" si="5"/>
      </c>
      <c r="AO42">
        <f t="shared" si="6"/>
      </c>
    </row>
    <row r="43" spans="1:41" ht="12.75">
      <c r="A43">
        <v>40</v>
      </c>
      <c r="B43" s="2">
        <f t="shared" si="10"/>
        <v>2010</v>
      </c>
      <c r="C43" s="32">
        <f ca="1">IF(ISNUMBER(B43),INDIRECT(ADDRESS(18,3,1,,B43)),"")</f>
        <v>35.62758048481415</v>
      </c>
      <c r="D43" s="5">
        <f t="shared" si="27"/>
        <v>35.62758048481415</v>
      </c>
      <c r="E43" s="5">
        <f t="shared" si="27"/>
        <v>35.62758048481415</v>
      </c>
      <c r="F43" s="33" t="str">
        <f t="shared" si="40"/>
        <v>PM10</v>
      </c>
      <c r="G43" s="33">
        <f t="shared" si="41"/>
        <v>0.07142857142857142</v>
      </c>
      <c r="H43" s="33">
        <f aca="true" t="shared" si="49" ref="H43:T43">+G43</f>
        <v>0.07142857142857142</v>
      </c>
      <c r="I43" s="33">
        <f t="shared" si="49"/>
        <v>0.07142857142857142</v>
      </c>
      <c r="J43" s="33">
        <f t="shared" si="49"/>
        <v>0.07142857142857142</v>
      </c>
      <c r="K43" s="33">
        <f t="shared" si="49"/>
        <v>0.07142857142857142</v>
      </c>
      <c r="L43" s="33">
        <f t="shared" si="49"/>
        <v>0.07142857142857142</v>
      </c>
      <c r="M43" s="33">
        <f t="shared" si="49"/>
        <v>0.07142857142857142</v>
      </c>
      <c r="N43" s="33">
        <f t="shared" si="49"/>
        <v>0.07142857142857142</v>
      </c>
      <c r="O43" s="33">
        <f t="shared" si="49"/>
        <v>0.07142857142857142</v>
      </c>
      <c r="P43" s="33">
        <f t="shared" si="49"/>
        <v>0.07142857142857142</v>
      </c>
      <c r="Q43" s="33">
        <f t="shared" si="49"/>
        <v>0.07142857142857142</v>
      </c>
      <c r="R43" s="33">
        <f t="shared" si="49"/>
        <v>0.07142857142857142</v>
      </c>
      <c r="S43" s="33">
        <f t="shared" si="49"/>
        <v>0.07142857142857142</v>
      </c>
      <c r="T43" s="33">
        <f t="shared" si="49"/>
        <v>0.07142857142857142</v>
      </c>
      <c r="AM43" s="34">
        <f t="shared" si="4"/>
      </c>
      <c r="AN43">
        <f t="shared" si="5"/>
      </c>
      <c r="AO43">
        <f t="shared" si="6"/>
      </c>
    </row>
    <row r="44" spans="1:41" ht="12.75">
      <c r="A44">
        <v>41</v>
      </c>
      <c r="B44" s="2">
        <f t="shared" si="10"/>
        <v>2011</v>
      </c>
      <c r="C44" s="32">
        <f ca="1">IF(ISNUMBER(B44),INDIRECT(ADDRESS(15,3,1,,B44)),"")</f>
        <v>96.5</v>
      </c>
      <c r="D44" s="5">
        <f aca="true" t="shared" si="50" ref="D44:E63">+C44</f>
        <v>96.5</v>
      </c>
      <c r="E44" s="5">
        <f t="shared" si="50"/>
        <v>96.5</v>
      </c>
      <c r="F44" s="33" t="str">
        <f t="shared" si="40"/>
        <v>PM10</v>
      </c>
      <c r="G44" s="33">
        <f t="shared" si="41"/>
        <v>0.07142857142857142</v>
      </c>
      <c r="H44" s="33">
        <f aca="true" t="shared" si="51" ref="H44:T44">+G44</f>
        <v>0.07142857142857142</v>
      </c>
      <c r="I44" s="33">
        <f t="shared" si="51"/>
        <v>0.07142857142857142</v>
      </c>
      <c r="J44" s="33">
        <f t="shared" si="51"/>
        <v>0.07142857142857142</v>
      </c>
      <c r="K44" s="33">
        <f t="shared" si="51"/>
        <v>0.07142857142857142</v>
      </c>
      <c r="L44" s="33">
        <f t="shared" si="51"/>
        <v>0.07142857142857142</v>
      </c>
      <c r="M44" s="33">
        <f t="shared" si="51"/>
        <v>0.07142857142857142</v>
      </c>
      <c r="N44" s="33">
        <f t="shared" si="51"/>
        <v>0.07142857142857142</v>
      </c>
      <c r="O44" s="33">
        <f t="shared" si="51"/>
        <v>0.07142857142857142</v>
      </c>
      <c r="P44" s="33">
        <f t="shared" si="51"/>
        <v>0.07142857142857142</v>
      </c>
      <c r="Q44" s="33">
        <f t="shared" si="51"/>
        <v>0.07142857142857142</v>
      </c>
      <c r="R44" s="33">
        <f t="shared" si="51"/>
        <v>0.07142857142857142</v>
      </c>
      <c r="S44" s="33">
        <f t="shared" si="51"/>
        <v>0.07142857142857142</v>
      </c>
      <c r="T44" s="33">
        <f t="shared" si="51"/>
        <v>0.07142857142857142</v>
      </c>
      <c r="AM44" s="34">
        <f t="shared" si="4"/>
      </c>
      <c r="AN44">
        <f t="shared" si="5"/>
      </c>
      <c r="AO44">
        <f t="shared" si="6"/>
      </c>
    </row>
    <row r="45" spans="1:41" ht="12.75">
      <c r="A45">
        <v>42</v>
      </c>
      <c r="B45" s="2">
        <f t="shared" si="10"/>
        <v>2011</v>
      </c>
      <c r="C45" s="32">
        <f ca="1">IF(ISNUMBER(B45),INDIRECT(ADDRESS(16,3,1,,B45)),"")</f>
        <v>38.110136436329384</v>
      </c>
      <c r="D45" s="5">
        <f t="shared" si="50"/>
        <v>38.110136436329384</v>
      </c>
      <c r="E45" s="5">
        <f t="shared" si="50"/>
        <v>38.110136436329384</v>
      </c>
      <c r="F45" s="33" t="str">
        <f t="shared" si="40"/>
        <v>PM10</v>
      </c>
      <c r="G45" s="33">
        <f t="shared" si="41"/>
        <v>0.07142857142857142</v>
      </c>
      <c r="H45" s="33">
        <f aca="true" t="shared" si="52" ref="H45:T45">+G45</f>
        <v>0.07142857142857142</v>
      </c>
      <c r="I45" s="33">
        <f t="shared" si="52"/>
        <v>0.07142857142857142</v>
      </c>
      <c r="J45" s="33">
        <f t="shared" si="52"/>
        <v>0.07142857142857142</v>
      </c>
      <c r="K45" s="33">
        <f t="shared" si="52"/>
        <v>0.07142857142857142</v>
      </c>
      <c r="L45" s="33">
        <f t="shared" si="52"/>
        <v>0.07142857142857142</v>
      </c>
      <c r="M45" s="33">
        <f t="shared" si="52"/>
        <v>0.07142857142857142</v>
      </c>
      <c r="N45" s="33">
        <f t="shared" si="52"/>
        <v>0.07142857142857142</v>
      </c>
      <c r="O45" s="33">
        <f t="shared" si="52"/>
        <v>0.07142857142857142</v>
      </c>
      <c r="P45" s="33">
        <f t="shared" si="52"/>
        <v>0.07142857142857142</v>
      </c>
      <c r="Q45" s="33">
        <f t="shared" si="52"/>
        <v>0.07142857142857142</v>
      </c>
      <c r="R45" s="33">
        <f t="shared" si="52"/>
        <v>0.07142857142857142</v>
      </c>
      <c r="S45" s="33">
        <f t="shared" si="52"/>
        <v>0.07142857142857142</v>
      </c>
      <c r="T45" s="33">
        <f t="shared" si="52"/>
        <v>0.07142857142857142</v>
      </c>
      <c r="AM45" s="34">
        <f t="shared" si="4"/>
      </c>
      <c r="AN45">
        <f t="shared" si="5"/>
      </c>
      <c r="AO45">
        <f t="shared" si="6"/>
      </c>
    </row>
    <row r="46" spans="1:41" ht="12.75">
      <c r="A46">
        <v>43</v>
      </c>
      <c r="B46" s="2">
        <f t="shared" si="10"/>
        <v>2011</v>
      </c>
      <c r="C46" s="32">
        <f ca="1">IF(ISNUMBER(B46),INDIRECT(ADDRESS(17,3,1,,B46)),"")</f>
        <v>88.9</v>
      </c>
      <c r="D46" s="5">
        <f t="shared" si="50"/>
        <v>88.9</v>
      </c>
      <c r="E46" s="5">
        <f t="shared" si="50"/>
        <v>88.9</v>
      </c>
      <c r="F46" s="33" t="str">
        <f t="shared" si="40"/>
        <v>PM10</v>
      </c>
      <c r="G46" s="33">
        <f t="shared" si="41"/>
        <v>0.07142857142857142</v>
      </c>
      <c r="H46" s="33">
        <f aca="true" t="shared" si="53" ref="H46:T46">+G46</f>
        <v>0.07142857142857142</v>
      </c>
      <c r="I46" s="33">
        <f t="shared" si="53"/>
        <v>0.07142857142857142</v>
      </c>
      <c r="J46" s="33">
        <f t="shared" si="53"/>
        <v>0.07142857142857142</v>
      </c>
      <c r="K46" s="33">
        <f t="shared" si="53"/>
        <v>0.07142857142857142</v>
      </c>
      <c r="L46" s="33">
        <f t="shared" si="53"/>
        <v>0.07142857142857142</v>
      </c>
      <c r="M46" s="33">
        <f t="shared" si="53"/>
        <v>0.07142857142857142</v>
      </c>
      <c r="N46" s="33">
        <f t="shared" si="53"/>
        <v>0.07142857142857142</v>
      </c>
      <c r="O46" s="33">
        <f t="shared" si="53"/>
        <v>0.07142857142857142</v>
      </c>
      <c r="P46" s="33">
        <f t="shared" si="53"/>
        <v>0.07142857142857142</v>
      </c>
      <c r="Q46" s="33">
        <f t="shared" si="53"/>
        <v>0.07142857142857142</v>
      </c>
      <c r="R46" s="33">
        <f t="shared" si="53"/>
        <v>0.07142857142857142</v>
      </c>
      <c r="S46" s="33">
        <f t="shared" si="53"/>
        <v>0.07142857142857142</v>
      </c>
      <c r="T46" s="33">
        <f t="shared" si="53"/>
        <v>0.07142857142857142</v>
      </c>
      <c r="AM46" s="34">
        <f t="shared" si="4"/>
      </c>
      <c r="AN46">
        <f t="shared" si="5"/>
      </c>
      <c r="AO46">
        <f t="shared" si="6"/>
      </c>
    </row>
    <row r="47" spans="1:41" ht="12.75">
      <c r="A47">
        <v>44</v>
      </c>
      <c r="B47" s="2">
        <f t="shared" si="10"/>
        <v>2011</v>
      </c>
      <c r="C47" s="32">
        <f ca="1">IF(ISNUMBER(B47),INDIRECT(ADDRESS(18,3,1,,B47)),"")</f>
        <v>37.07954291751766</v>
      </c>
      <c r="D47" s="5">
        <f t="shared" si="50"/>
        <v>37.07954291751766</v>
      </c>
      <c r="E47" s="5">
        <f t="shared" si="50"/>
        <v>37.07954291751766</v>
      </c>
      <c r="F47" s="33" t="str">
        <f t="shared" si="40"/>
        <v>PM10</v>
      </c>
      <c r="G47" s="33">
        <f t="shared" si="41"/>
        <v>0.07142857142857142</v>
      </c>
      <c r="H47" s="33">
        <f aca="true" t="shared" si="54" ref="H47:T47">+G47</f>
        <v>0.07142857142857142</v>
      </c>
      <c r="I47" s="33">
        <f t="shared" si="54"/>
        <v>0.07142857142857142</v>
      </c>
      <c r="J47" s="33">
        <f t="shared" si="54"/>
        <v>0.07142857142857142</v>
      </c>
      <c r="K47" s="33">
        <f t="shared" si="54"/>
        <v>0.07142857142857142</v>
      </c>
      <c r="L47" s="33">
        <f t="shared" si="54"/>
        <v>0.07142857142857142</v>
      </c>
      <c r="M47" s="33">
        <f t="shared" si="54"/>
        <v>0.07142857142857142</v>
      </c>
      <c r="N47" s="33">
        <f t="shared" si="54"/>
        <v>0.07142857142857142</v>
      </c>
      <c r="O47" s="33">
        <f t="shared" si="54"/>
        <v>0.07142857142857142</v>
      </c>
      <c r="P47" s="33">
        <f t="shared" si="54"/>
        <v>0.07142857142857142</v>
      </c>
      <c r="Q47" s="33">
        <f t="shared" si="54"/>
        <v>0.07142857142857142</v>
      </c>
      <c r="R47" s="33">
        <f t="shared" si="54"/>
        <v>0.07142857142857142</v>
      </c>
      <c r="S47" s="33">
        <f t="shared" si="54"/>
        <v>0.07142857142857142</v>
      </c>
      <c r="T47" s="33">
        <f t="shared" si="54"/>
        <v>0.07142857142857142</v>
      </c>
      <c r="AM47" s="34">
        <f t="shared" si="4"/>
      </c>
      <c r="AN47">
        <f t="shared" si="5"/>
      </c>
      <c r="AO47">
        <f t="shared" si="6"/>
      </c>
    </row>
    <row r="48" spans="1:41" ht="12.75">
      <c r="A48">
        <v>45</v>
      </c>
      <c r="B48" s="2">
        <f t="shared" si="10"/>
        <v>2012</v>
      </c>
      <c r="C48" s="32">
        <f ca="1">IF(ISNUMBER(B48),INDIRECT(ADDRESS(15,3,1,,B48)),"")</f>
        <v>95.6</v>
      </c>
      <c r="D48" s="5">
        <f t="shared" si="50"/>
        <v>95.6</v>
      </c>
      <c r="E48" s="5">
        <f t="shared" si="50"/>
        <v>95.6</v>
      </c>
      <c r="F48" s="33" t="str">
        <f t="shared" si="40"/>
        <v>PM10</v>
      </c>
      <c r="G48" s="33">
        <f t="shared" si="41"/>
        <v>0.07142857142857142</v>
      </c>
      <c r="H48" s="33">
        <f aca="true" t="shared" si="55" ref="H48:T48">+G48</f>
        <v>0.07142857142857142</v>
      </c>
      <c r="I48" s="33">
        <f t="shared" si="55"/>
        <v>0.07142857142857142</v>
      </c>
      <c r="J48" s="33">
        <f t="shared" si="55"/>
        <v>0.07142857142857142</v>
      </c>
      <c r="K48" s="33">
        <f t="shared" si="55"/>
        <v>0.07142857142857142</v>
      </c>
      <c r="L48" s="33">
        <f t="shared" si="55"/>
        <v>0.07142857142857142</v>
      </c>
      <c r="M48" s="33">
        <f t="shared" si="55"/>
        <v>0.07142857142857142</v>
      </c>
      <c r="N48" s="33">
        <f t="shared" si="55"/>
        <v>0.07142857142857142</v>
      </c>
      <c r="O48" s="33">
        <f t="shared" si="55"/>
        <v>0.07142857142857142</v>
      </c>
      <c r="P48" s="33">
        <f t="shared" si="55"/>
        <v>0.07142857142857142</v>
      </c>
      <c r="Q48" s="33">
        <f t="shared" si="55"/>
        <v>0.07142857142857142</v>
      </c>
      <c r="R48" s="33">
        <f t="shared" si="55"/>
        <v>0.07142857142857142</v>
      </c>
      <c r="S48" s="33">
        <f t="shared" si="55"/>
        <v>0.07142857142857142</v>
      </c>
      <c r="T48" s="33">
        <f t="shared" si="55"/>
        <v>0.07142857142857142</v>
      </c>
      <c r="AM48" s="34">
        <f t="shared" si="4"/>
      </c>
      <c r="AN48">
        <f t="shared" si="5"/>
      </c>
      <c r="AO48">
        <f t="shared" si="6"/>
      </c>
    </row>
    <row r="49" spans="1:41" ht="12.75">
      <c r="A49">
        <v>46</v>
      </c>
      <c r="B49" s="2">
        <f t="shared" si="10"/>
        <v>2012</v>
      </c>
      <c r="C49" s="32">
        <f ca="1">IF(ISNUMBER(B49),INDIRECT(ADDRESS(16,3,1,,B49)),"")</f>
        <v>38.038348908015074</v>
      </c>
      <c r="D49" s="5">
        <f t="shared" si="50"/>
        <v>38.038348908015074</v>
      </c>
      <c r="E49" s="5">
        <f t="shared" si="50"/>
        <v>38.038348908015074</v>
      </c>
      <c r="F49" s="33" t="str">
        <f t="shared" si="40"/>
        <v>PM10</v>
      </c>
      <c r="G49" s="33">
        <f t="shared" si="41"/>
        <v>0.07142857142857142</v>
      </c>
      <c r="H49" s="33">
        <f aca="true" t="shared" si="56" ref="H49:T49">+G49</f>
        <v>0.07142857142857142</v>
      </c>
      <c r="I49" s="33">
        <f t="shared" si="56"/>
        <v>0.07142857142857142</v>
      </c>
      <c r="J49" s="33">
        <f t="shared" si="56"/>
        <v>0.07142857142857142</v>
      </c>
      <c r="K49" s="33">
        <f t="shared" si="56"/>
        <v>0.07142857142857142</v>
      </c>
      <c r="L49" s="33">
        <f t="shared" si="56"/>
        <v>0.07142857142857142</v>
      </c>
      <c r="M49" s="33">
        <f t="shared" si="56"/>
        <v>0.07142857142857142</v>
      </c>
      <c r="N49" s="33">
        <f t="shared" si="56"/>
        <v>0.07142857142857142</v>
      </c>
      <c r="O49" s="33">
        <f t="shared" si="56"/>
        <v>0.07142857142857142</v>
      </c>
      <c r="P49" s="33">
        <f t="shared" si="56"/>
        <v>0.07142857142857142</v>
      </c>
      <c r="Q49" s="33">
        <f t="shared" si="56"/>
        <v>0.07142857142857142</v>
      </c>
      <c r="R49" s="33">
        <f t="shared" si="56"/>
        <v>0.07142857142857142</v>
      </c>
      <c r="S49" s="33">
        <f t="shared" si="56"/>
        <v>0.07142857142857142</v>
      </c>
      <c r="T49" s="33">
        <f t="shared" si="56"/>
        <v>0.07142857142857142</v>
      </c>
      <c r="AM49" s="34">
        <f t="shared" si="4"/>
      </c>
      <c r="AN49">
        <f t="shared" si="5"/>
      </c>
      <c r="AO49">
        <f t="shared" si="6"/>
      </c>
    </row>
    <row r="50" spans="1:41" ht="12.75">
      <c r="A50">
        <v>47</v>
      </c>
      <c r="B50" s="2">
        <f t="shared" si="10"/>
        <v>2012</v>
      </c>
      <c r="C50" s="32">
        <f ca="1">IF(ISNUMBER(B50),INDIRECT(ADDRESS(17,3,1,,B50)),"")</f>
        <v>88.6</v>
      </c>
      <c r="D50" s="5">
        <f t="shared" si="50"/>
        <v>88.6</v>
      </c>
      <c r="E50" s="5">
        <f t="shared" si="50"/>
        <v>88.6</v>
      </c>
      <c r="F50" s="33" t="str">
        <f t="shared" si="40"/>
        <v>PM10</v>
      </c>
      <c r="G50" s="33">
        <f t="shared" si="41"/>
        <v>0.07142857142857142</v>
      </c>
      <c r="H50" s="33">
        <f aca="true" t="shared" si="57" ref="H50:T50">+G50</f>
        <v>0.07142857142857142</v>
      </c>
      <c r="I50" s="33">
        <f t="shared" si="57"/>
        <v>0.07142857142857142</v>
      </c>
      <c r="J50" s="33">
        <f t="shared" si="57"/>
        <v>0.07142857142857142</v>
      </c>
      <c r="K50" s="33">
        <f t="shared" si="57"/>
        <v>0.07142857142857142</v>
      </c>
      <c r="L50" s="33">
        <f t="shared" si="57"/>
        <v>0.07142857142857142</v>
      </c>
      <c r="M50" s="33">
        <f t="shared" si="57"/>
        <v>0.07142857142857142</v>
      </c>
      <c r="N50" s="33">
        <f t="shared" si="57"/>
        <v>0.07142857142857142</v>
      </c>
      <c r="O50" s="33">
        <f t="shared" si="57"/>
        <v>0.07142857142857142</v>
      </c>
      <c r="P50" s="33">
        <f t="shared" si="57"/>
        <v>0.07142857142857142</v>
      </c>
      <c r="Q50" s="33">
        <f t="shared" si="57"/>
        <v>0.07142857142857142</v>
      </c>
      <c r="R50" s="33">
        <f t="shared" si="57"/>
        <v>0.07142857142857142</v>
      </c>
      <c r="S50" s="33">
        <f t="shared" si="57"/>
        <v>0.07142857142857142</v>
      </c>
      <c r="T50" s="33">
        <f t="shared" si="57"/>
        <v>0.07142857142857142</v>
      </c>
      <c r="AM50" s="34">
        <f t="shared" si="4"/>
      </c>
      <c r="AN50">
        <f t="shared" si="5"/>
      </c>
      <c r="AO50">
        <f t="shared" si="6"/>
      </c>
    </row>
    <row r="51" spans="1:41" ht="12.75">
      <c r="A51">
        <v>48</v>
      </c>
      <c r="B51" s="2">
        <f t="shared" si="10"/>
        <v>2012</v>
      </c>
      <c r="C51" s="32">
        <f ca="1">IF(ISNUMBER(B51),INDIRECT(ADDRESS(18,3,1,,B51)),"")</f>
        <v>36.589878436989096</v>
      </c>
      <c r="D51" s="5">
        <f t="shared" si="50"/>
        <v>36.589878436989096</v>
      </c>
      <c r="E51" s="5">
        <f t="shared" si="50"/>
        <v>36.589878436989096</v>
      </c>
      <c r="F51" s="33" t="str">
        <f t="shared" si="40"/>
        <v>PM10</v>
      </c>
      <c r="G51" s="33">
        <f t="shared" si="41"/>
        <v>0.07142857142857142</v>
      </c>
      <c r="H51" s="33">
        <f aca="true" t="shared" si="58" ref="H51:T51">+G51</f>
        <v>0.07142857142857142</v>
      </c>
      <c r="I51" s="33">
        <f t="shared" si="58"/>
        <v>0.07142857142857142</v>
      </c>
      <c r="J51" s="33">
        <f t="shared" si="58"/>
        <v>0.07142857142857142</v>
      </c>
      <c r="K51" s="33">
        <f t="shared" si="58"/>
        <v>0.07142857142857142</v>
      </c>
      <c r="L51" s="33">
        <f t="shared" si="58"/>
        <v>0.07142857142857142</v>
      </c>
      <c r="M51" s="33">
        <f t="shared" si="58"/>
        <v>0.07142857142857142</v>
      </c>
      <c r="N51" s="33">
        <f t="shared" si="58"/>
        <v>0.07142857142857142</v>
      </c>
      <c r="O51" s="33">
        <f t="shared" si="58"/>
        <v>0.07142857142857142</v>
      </c>
      <c r="P51" s="33">
        <f t="shared" si="58"/>
        <v>0.07142857142857142</v>
      </c>
      <c r="Q51" s="33">
        <f t="shared" si="58"/>
        <v>0.07142857142857142</v>
      </c>
      <c r="R51" s="33">
        <f t="shared" si="58"/>
        <v>0.07142857142857142</v>
      </c>
      <c r="S51" s="33">
        <f t="shared" si="58"/>
        <v>0.07142857142857142</v>
      </c>
      <c r="T51" s="33">
        <f t="shared" si="58"/>
        <v>0.07142857142857142</v>
      </c>
      <c r="AM51" s="34">
        <f t="shared" si="4"/>
      </c>
      <c r="AN51">
        <f t="shared" si="5"/>
      </c>
      <c r="AO51">
        <f t="shared" si="6"/>
      </c>
    </row>
    <row r="52" spans="1:41" ht="12.75">
      <c r="A52">
        <v>49</v>
      </c>
      <c r="B52" s="36"/>
      <c r="C52" s="32">
        <f ca="1">IF(ISNUMBER(B52),INDIRECT(ADDRESS(15,3,1,,B52)),"")</f>
      </c>
      <c r="D52" s="5">
        <f t="shared" si="50"/>
      </c>
      <c r="E52" s="5">
        <f t="shared" si="50"/>
      </c>
      <c r="F52" s="33">
        <f t="shared" si="40"/>
      </c>
      <c r="G52" s="33">
        <f t="shared" si="41"/>
      </c>
      <c r="H52" s="33">
        <f aca="true" t="shared" si="59" ref="H52:T52">+G52</f>
      </c>
      <c r="I52" s="33">
        <f t="shared" si="59"/>
      </c>
      <c r="J52" s="33">
        <f t="shared" si="59"/>
      </c>
      <c r="K52" s="33">
        <f t="shared" si="59"/>
      </c>
      <c r="L52" s="33">
        <f t="shared" si="59"/>
      </c>
      <c r="M52" s="33">
        <f t="shared" si="59"/>
      </c>
      <c r="N52" s="33">
        <f t="shared" si="59"/>
      </c>
      <c r="O52" s="33">
        <f t="shared" si="59"/>
      </c>
      <c r="P52" s="33">
        <f t="shared" si="59"/>
      </c>
      <c r="Q52" s="33">
        <f t="shared" si="59"/>
      </c>
      <c r="R52" s="33">
        <f t="shared" si="59"/>
      </c>
      <c r="S52" s="33">
        <f t="shared" si="59"/>
      </c>
      <c r="T52" s="33">
        <f t="shared" si="59"/>
      </c>
      <c r="AM52" s="34">
        <f t="shared" si="4"/>
      </c>
      <c r="AN52">
        <f t="shared" si="5"/>
      </c>
      <c r="AO52">
        <f t="shared" si="6"/>
      </c>
    </row>
    <row r="53" spans="1:41" ht="12.75">
      <c r="A53">
        <v>50</v>
      </c>
      <c r="B53" s="36"/>
      <c r="C53" s="32">
        <f ca="1">IF(ISNUMBER(B53),INDIRECT(ADDRESS(16,3,1,,B53)),"")</f>
      </c>
      <c r="D53" s="5">
        <f t="shared" si="50"/>
      </c>
      <c r="E53" s="5">
        <f t="shared" si="50"/>
      </c>
      <c r="F53" s="33">
        <f t="shared" si="40"/>
      </c>
      <c r="G53" s="33">
        <f t="shared" si="41"/>
      </c>
      <c r="H53" s="33">
        <f aca="true" t="shared" si="60" ref="H53:T53">+G53</f>
      </c>
      <c r="I53" s="33">
        <f t="shared" si="60"/>
      </c>
      <c r="J53" s="33">
        <f t="shared" si="60"/>
      </c>
      <c r="K53" s="33">
        <f t="shared" si="60"/>
      </c>
      <c r="L53" s="33">
        <f t="shared" si="60"/>
      </c>
      <c r="M53" s="33">
        <f t="shared" si="60"/>
      </c>
      <c r="N53" s="33">
        <f t="shared" si="60"/>
      </c>
      <c r="O53" s="33">
        <f t="shared" si="60"/>
      </c>
      <c r="P53" s="33">
        <f t="shared" si="60"/>
      </c>
      <c r="Q53" s="33">
        <f t="shared" si="60"/>
      </c>
      <c r="R53" s="33">
        <f t="shared" si="60"/>
      </c>
      <c r="S53" s="33">
        <f t="shared" si="60"/>
      </c>
      <c r="T53" s="33">
        <f t="shared" si="60"/>
      </c>
      <c r="AM53" s="34">
        <f t="shared" si="4"/>
      </c>
      <c r="AN53">
        <f t="shared" si="5"/>
      </c>
      <c r="AO53">
        <f t="shared" si="6"/>
      </c>
    </row>
    <row r="54" spans="1:41" ht="12.75">
      <c r="A54">
        <v>51</v>
      </c>
      <c r="B54" s="36"/>
      <c r="C54" s="32">
        <f ca="1">IF(ISNUMBER(B54),INDIRECT(ADDRESS(17,3,1,,B54)),"")</f>
      </c>
      <c r="D54" s="5">
        <f t="shared" si="50"/>
      </c>
      <c r="E54" s="5">
        <f t="shared" si="50"/>
      </c>
      <c r="F54" s="33">
        <f t="shared" si="40"/>
      </c>
      <c r="G54" s="33">
        <f t="shared" si="41"/>
      </c>
      <c r="H54" s="33">
        <f aca="true" t="shared" si="61" ref="H54:T54">+G54</f>
      </c>
      <c r="I54" s="33">
        <f t="shared" si="61"/>
      </c>
      <c r="J54" s="33">
        <f t="shared" si="61"/>
      </c>
      <c r="K54" s="33">
        <f t="shared" si="61"/>
      </c>
      <c r="L54" s="33">
        <f t="shared" si="61"/>
      </c>
      <c r="M54" s="33">
        <f t="shared" si="61"/>
      </c>
      <c r="N54" s="33">
        <f t="shared" si="61"/>
      </c>
      <c r="O54" s="33">
        <f t="shared" si="61"/>
      </c>
      <c r="P54" s="33">
        <f t="shared" si="61"/>
      </c>
      <c r="Q54" s="33">
        <f t="shared" si="61"/>
      </c>
      <c r="R54" s="33">
        <f t="shared" si="61"/>
      </c>
      <c r="S54" s="33">
        <f t="shared" si="61"/>
      </c>
      <c r="T54" s="33">
        <f t="shared" si="61"/>
      </c>
      <c r="AM54" s="34">
        <f t="shared" si="4"/>
      </c>
      <c r="AN54">
        <f t="shared" si="5"/>
      </c>
      <c r="AO54">
        <f t="shared" si="6"/>
      </c>
    </row>
    <row r="55" spans="1:41" ht="12.75">
      <c r="A55">
        <v>52</v>
      </c>
      <c r="B55" s="2"/>
      <c r="C55" s="32">
        <f ca="1">IF(ISNUMBER(B55),INDIRECT(ADDRESS(18,3,1,,B55)),"")</f>
      </c>
      <c r="D55" s="5">
        <f t="shared" si="50"/>
      </c>
      <c r="E55" s="5">
        <f t="shared" si="50"/>
      </c>
      <c r="F55" s="33">
        <f t="shared" si="40"/>
      </c>
      <c r="G55" s="33">
        <f t="shared" si="41"/>
      </c>
      <c r="H55" s="33">
        <f aca="true" t="shared" si="62" ref="H55:T55">+G55</f>
      </c>
      <c r="I55" s="33">
        <f t="shared" si="62"/>
      </c>
      <c r="J55" s="33">
        <f t="shared" si="62"/>
      </c>
      <c r="K55" s="33">
        <f t="shared" si="62"/>
      </c>
      <c r="L55" s="33">
        <f t="shared" si="62"/>
      </c>
      <c r="M55" s="33">
        <f t="shared" si="62"/>
      </c>
      <c r="N55" s="33">
        <f t="shared" si="62"/>
      </c>
      <c r="O55" s="33">
        <f t="shared" si="62"/>
      </c>
      <c r="P55" s="33">
        <f t="shared" si="62"/>
      </c>
      <c r="Q55" s="33">
        <f t="shared" si="62"/>
      </c>
      <c r="R55" s="33">
        <f t="shared" si="62"/>
      </c>
      <c r="S55" s="33">
        <f t="shared" si="62"/>
      </c>
      <c r="T55" s="33">
        <f t="shared" si="62"/>
      </c>
      <c r="AM55" s="34">
        <f t="shared" si="4"/>
      </c>
      <c r="AN55">
        <f t="shared" si="5"/>
      </c>
      <c r="AO55">
        <f t="shared" si="6"/>
      </c>
    </row>
    <row r="56" spans="1:41" ht="12.75">
      <c r="A56">
        <v>53</v>
      </c>
      <c r="B56" s="2"/>
      <c r="C56" s="32">
        <f ca="1">IF(ISNUMBER(B56),INDIRECT(ADDRESS(15,3,1,,B56)),"")</f>
      </c>
      <c r="D56" s="5">
        <f t="shared" si="50"/>
      </c>
      <c r="E56" s="5">
        <f t="shared" si="50"/>
      </c>
      <c r="F56" s="33">
        <f t="shared" si="40"/>
      </c>
      <c r="G56" s="33">
        <f t="shared" si="41"/>
      </c>
      <c r="H56" s="33">
        <f aca="true" t="shared" si="63" ref="H56:T56">+G56</f>
      </c>
      <c r="I56" s="33">
        <f t="shared" si="63"/>
      </c>
      <c r="J56" s="33">
        <f t="shared" si="63"/>
      </c>
      <c r="K56" s="33">
        <f t="shared" si="63"/>
      </c>
      <c r="L56" s="33">
        <f t="shared" si="63"/>
      </c>
      <c r="M56" s="33">
        <f t="shared" si="63"/>
      </c>
      <c r="N56" s="33">
        <f t="shared" si="63"/>
      </c>
      <c r="O56" s="33">
        <f t="shared" si="63"/>
      </c>
      <c r="P56" s="33">
        <f t="shared" si="63"/>
      </c>
      <c r="Q56" s="33">
        <f t="shared" si="63"/>
      </c>
      <c r="R56" s="33">
        <f t="shared" si="63"/>
      </c>
      <c r="S56" s="33">
        <f t="shared" si="63"/>
      </c>
      <c r="T56" s="33">
        <f t="shared" si="63"/>
      </c>
      <c r="AM56" s="34">
        <f t="shared" si="4"/>
      </c>
      <c r="AN56">
        <f t="shared" si="5"/>
      </c>
      <c r="AO56">
        <f t="shared" si="6"/>
      </c>
    </row>
    <row r="57" spans="1:41" ht="12.75">
      <c r="A57">
        <v>54</v>
      </c>
      <c r="B57" s="2"/>
      <c r="C57" s="32">
        <f ca="1">IF(ISNUMBER(B57),INDIRECT(ADDRESS(16,3,1,,B57)),"")</f>
      </c>
      <c r="D57" s="5">
        <f t="shared" si="50"/>
      </c>
      <c r="E57" s="5">
        <f t="shared" si="50"/>
      </c>
      <c r="F57" s="33">
        <f t="shared" si="40"/>
      </c>
      <c r="G57" s="33">
        <f t="shared" si="41"/>
      </c>
      <c r="H57" s="33">
        <f aca="true" t="shared" si="64" ref="H57:T57">+G57</f>
      </c>
      <c r="I57" s="33">
        <f t="shared" si="64"/>
      </c>
      <c r="J57" s="33">
        <f t="shared" si="64"/>
      </c>
      <c r="K57" s="33">
        <f t="shared" si="64"/>
      </c>
      <c r="L57" s="33">
        <f t="shared" si="64"/>
      </c>
      <c r="M57" s="33">
        <f t="shared" si="64"/>
      </c>
      <c r="N57" s="33">
        <f t="shared" si="64"/>
      </c>
      <c r="O57" s="33">
        <f t="shared" si="64"/>
      </c>
      <c r="P57" s="33">
        <f t="shared" si="64"/>
      </c>
      <c r="Q57" s="33">
        <f t="shared" si="64"/>
      </c>
      <c r="R57" s="33">
        <f t="shared" si="64"/>
      </c>
      <c r="S57" s="33">
        <f t="shared" si="64"/>
      </c>
      <c r="T57" s="33">
        <f t="shared" si="64"/>
      </c>
      <c r="AM57" s="34">
        <f t="shared" si="4"/>
      </c>
      <c r="AN57">
        <f t="shared" si="5"/>
      </c>
      <c r="AO57">
        <f t="shared" si="6"/>
      </c>
    </row>
    <row r="58" spans="1:41" ht="12.75">
      <c r="A58">
        <v>55</v>
      </c>
      <c r="B58" s="2"/>
      <c r="C58" s="32">
        <f ca="1">IF(ISNUMBER(B58),INDIRECT(ADDRESS(17,3,1,,B58)),"")</f>
      </c>
      <c r="D58" s="5">
        <f t="shared" si="50"/>
      </c>
      <c r="E58" s="5">
        <f t="shared" si="50"/>
      </c>
      <c r="F58" s="33">
        <f t="shared" si="40"/>
      </c>
      <c r="G58" s="33">
        <f t="shared" si="41"/>
      </c>
      <c r="H58" s="33">
        <f aca="true" t="shared" si="65" ref="H58:T58">+G58</f>
      </c>
      <c r="I58" s="33">
        <f t="shared" si="65"/>
      </c>
      <c r="J58" s="33">
        <f t="shared" si="65"/>
      </c>
      <c r="K58" s="33">
        <f t="shared" si="65"/>
      </c>
      <c r="L58" s="33">
        <f t="shared" si="65"/>
      </c>
      <c r="M58" s="33">
        <f t="shared" si="65"/>
      </c>
      <c r="N58" s="33">
        <f t="shared" si="65"/>
      </c>
      <c r="O58" s="33">
        <f t="shared" si="65"/>
      </c>
      <c r="P58" s="33">
        <f t="shared" si="65"/>
      </c>
      <c r="Q58" s="33">
        <f t="shared" si="65"/>
      </c>
      <c r="R58" s="33">
        <f t="shared" si="65"/>
      </c>
      <c r="S58" s="33">
        <f t="shared" si="65"/>
      </c>
      <c r="T58" s="33">
        <f t="shared" si="65"/>
      </c>
      <c r="AM58" s="34">
        <f t="shared" si="4"/>
      </c>
      <c r="AN58">
        <f t="shared" si="5"/>
      </c>
      <c r="AO58">
        <f t="shared" si="6"/>
      </c>
    </row>
    <row r="59" spans="1:41" ht="12.75">
      <c r="A59">
        <v>56</v>
      </c>
      <c r="B59" s="2"/>
      <c r="C59" s="32">
        <f ca="1">IF(ISNUMBER(B59),INDIRECT(ADDRESS(18,3,1,,B59)),"")</f>
      </c>
      <c r="D59" s="5">
        <f t="shared" si="50"/>
      </c>
      <c r="E59" s="5">
        <f t="shared" si="50"/>
      </c>
      <c r="F59" s="33">
        <f t="shared" si="40"/>
      </c>
      <c r="G59" s="33">
        <f t="shared" si="41"/>
      </c>
      <c r="H59" s="33">
        <f aca="true" t="shared" si="66" ref="H59:T59">+G59</f>
      </c>
      <c r="I59" s="33">
        <f t="shared" si="66"/>
      </c>
      <c r="J59" s="33">
        <f t="shared" si="66"/>
      </c>
      <c r="K59" s="33">
        <f t="shared" si="66"/>
      </c>
      <c r="L59" s="33">
        <f t="shared" si="66"/>
      </c>
      <c r="M59" s="33">
        <f t="shared" si="66"/>
      </c>
      <c r="N59" s="33">
        <f t="shared" si="66"/>
      </c>
      <c r="O59" s="33">
        <f t="shared" si="66"/>
      </c>
      <c r="P59" s="33">
        <f t="shared" si="66"/>
      </c>
      <c r="Q59" s="33">
        <f t="shared" si="66"/>
      </c>
      <c r="R59" s="33">
        <f t="shared" si="66"/>
      </c>
      <c r="S59" s="33">
        <f t="shared" si="66"/>
      </c>
      <c r="T59" s="33">
        <f t="shared" si="66"/>
      </c>
      <c r="AM59" s="34">
        <f t="shared" si="4"/>
      </c>
      <c r="AN59">
        <f t="shared" si="5"/>
      </c>
      <c r="AO59">
        <f t="shared" si="6"/>
      </c>
    </row>
    <row r="60" spans="1:41" ht="12.75">
      <c r="A60">
        <v>57</v>
      </c>
      <c r="B60" s="2"/>
      <c r="C60" s="32">
        <f ca="1">IF(ISNUMBER(B60),INDIRECT(ADDRESS(15,3,1,,B60)),"")</f>
      </c>
      <c r="D60" s="5">
        <f t="shared" si="50"/>
      </c>
      <c r="E60" s="5">
        <f t="shared" si="50"/>
      </c>
      <c r="F60" s="33">
        <f t="shared" si="40"/>
      </c>
      <c r="G60" s="33">
        <f t="shared" si="41"/>
      </c>
      <c r="H60" s="33">
        <f aca="true" t="shared" si="67" ref="H60:T60">+G60</f>
      </c>
      <c r="I60" s="33">
        <f t="shared" si="67"/>
      </c>
      <c r="J60" s="33">
        <f t="shared" si="67"/>
      </c>
      <c r="K60" s="33">
        <f t="shared" si="67"/>
      </c>
      <c r="L60" s="33">
        <f t="shared" si="67"/>
      </c>
      <c r="M60" s="33">
        <f t="shared" si="67"/>
      </c>
      <c r="N60" s="33">
        <f t="shared" si="67"/>
      </c>
      <c r="O60" s="33">
        <f t="shared" si="67"/>
      </c>
      <c r="P60" s="33">
        <f t="shared" si="67"/>
      </c>
      <c r="Q60" s="33">
        <f t="shared" si="67"/>
      </c>
      <c r="R60" s="33">
        <f t="shared" si="67"/>
      </c>
      <c r="S60" s="33">
        <f t="shared" si="67"/>
      </c>
      <c r="T60" s="33">
        <f t="shared" si="67"/>
      </c>
      <c r="AM60" s="34">
        <f t="shared" si="4"/>
      </c>
      <c r="AN60">
        <f t="shared" si="5"/>
      </c>
      <c r="AO60">
        <f t="shared" si="6"/>
      </c>
    </row>
    <row r="61" spans="1:41" ht="12.75">
      <c r="A61">
        <v>58</v>
      </c>
      <c r="B61" s="2"/>
      <c r="C61" s="32">
        <f ca="1">IF(ISNUMBER(B61),INDIRECT(ADDRESS(16,3,1,,B61)),"")</f>
      </c>
      <c r="D61" s="5">
        <f t="shared" si="50"/>
      </c>
      <c r="E61" s="5">
        <f t="shared" si="50"/>
      </c>
      <c r="F61" s="33">
        <f t="shared" si="40"/>
      </c>
      <c r="G61" s="33">
        <f t="shared" si="41"/>
      </c>
      <c r="H61" s="33">
        <f aca="true" t="shared" si="68" ref="H61:T61">+G61</f>
      </c>
      <c r="I61" s="33">
        <f t="shared" si="68"/>
      </c>
      <c r="J61" s="33">
        <f t="shared" si="68"/>
      </c>
      <c r="K61" s="33">
        <f t="shared" si="68"/>
      </c>
      <c r="L61" s="33">
        <f t="shared" si="68"/>
      </c>
      <c r="M61" s="33">
        <f t="shared" si="68"/>
      </c>
      <c r="N61" s="33">
        <f t="shared" si="68"/>
      </c>
      <c r="O61" s="33">
        <f t="shared" si="68"/>
      </c>
      <c r="P61" s="33">
        <f t="shared" si="68"/>
      </c>
      <c r="Q61" s="33">
        <f t="shared" si="68"/>
      </c>
      <c r="R61" s="33">
        <f t="shared" si="68"/>
      </c>
      <c r="S61" s="33">
        <f t="shared" si="68"/>
      </c>
      <c r="T61" s="33">
        <f t="shared" si="68"/>
      </c>
      <c r="AM61" s="34">
        <f t="shared" si="4"/>
      </c>
      <c r="AN61">
        <f t="shared" si="5"/>
      </c>
      <c r="AO61">
        <f t="shared" si="6"/>
      </c>
    </row>
    <row r="62" spans="1:41" ht="12.75">
      <c r="A62">
        <v>59</v>
      </c>
      <c r="B62" s="2"/>
      <c r="C62" s="32">
        <f ca="1">IF(ISNUMBER(B62),INDIRECT(ADDRESS(17,3,1,,B62)),"")</f>
      </c>
      <c r="D62" s="5">
        <f t="shared" si="50"/>
      </c>
      <c r="E62" s="5">
        <f t="shared" si="50"/>
      </c>
      <c r="F62" s="33">
        <f t="shared" si="40"/>
      </c>
      <c r="G62" s="33">
        <f t="shared" si="41"/>
      </c>
      <c r="H62" s="33">
        <f aca="true" t="shared" si="69" ref="H62:T62">+G62</f>
      </c>
      <c r="I62" s="33">
        <f t="shared" si="69"/>
      </c>
      <c r="J62" s="33">
        <f t="shared" si="69"/>
      </c>
      <c r="K62" s="33">
        <f t="shared" si="69"/>
      </c>
      <c r="L62" s="33">
        <f t="shared" si="69"/>
      </c>
      <c r="M62" s="33">
        <f t="shared" si="69"/>
      </c>
      <c r="N62" s="33">
        <f t="shared" si="69"/>
      </c>
      <c r="O62" s="33">
        <f t="shared" si="69"/>
      </c>
      <c r="P62" s="33">
        <f t="shared" si="69"/>
      </c>
      <c r="Q62" s="33">
        <f t="shared" si="69"/>
      </c>
      <c r="R62" s="33">
        <f t="shared" si="69"/>
      </c>
      <c r="S62" s="33">
        <f t="shared" si="69"/>
      </c>
      <c r="T62" s="33">
        <f t="shared" si="69"/>
      </c>
      <c r="AM62" s="34">
        <f t="shared" si="4"/>
      </c>
      <c r="AN62">
        <f t="shared" si="5"/>
      </c>
      <c r="AO62">
        <f t="shared" si="6"/>
      </c>
    </row>
    <row r="63" spans="1:41" ht="12.75">
      <c r="A63">
        <v>60</v>
      </c>
      <c r="B63" s="2"/>
      <c r="C63" s="32">
        <f ca="1">IF(ISNUMBER(B63),INDIRECT(ADDRESS(18,3,1,,B63)),"")</f>
      </c>
      <c r="D63" s="5">
        <f t="shared" si="50"/>
      </c>
      <c r="E63" s="5">
        <f t="shared" si="50"/>
      </c>
      <c r="F63" s="33">
        <f t="shared" si="40"/>
      </c>
      <c r="G63" s="33">
        <f t="shared" si="41"/>
      </c>
      <c r="H63" s="33">
        <f aca="true" t="shared" si="70" ref="H63:T63">+G63</f>
      </c>
      <c r="I63" s="33">
        <f t="shared" si="70"/>
      </c>
      <c r="J63" s="33">
        <f t="shared" si="70"/>
      </c>
      <c r="K63" s="33">
        <f t="shared" si="70"/>
      </c>
      <c r="L63" s="33">
        <f t="shared" si="70"/>
      </c>
      <c r="M63" s="33">
        <f t="shared" si="70"/>
      </c>
      <c r="N63" s="33">
        <f t="shared" si="70"/>
      </c>
      <c r="O63" s="33">
        <f t="shared" si="70"/>
      </c>
      <c r="P63" s="33">
        <f t="shared" si="70"/>
      </c>
      <c r="Q63" s="33">
        <f t="shared" si="70"/>
      </c>
      <c r="R63" s="33">
        <f t="shared" si="70"/>
      </c>
      <c r="S63" s="33">
        <f t="shared" si="70"/>
      </c>
      <c r="T63" s="33">
        <f t="shared" si="70"/>
      </c>
      <c r="AM63" s="34">
        <f t="shared" si="4"/>
      </c>
      <c r="AN63">
        <f t="shared" si="5"/>
      </c>
      <c r="AO63">
        <f t="shared" si="6"/>
      </c>
    </row>
    <row r="64" spans="1:41" ht="12.75">
      <c r="A64">
        <v>61</v>
      </c>
      <c r="B64" s="2"/>
      <c r="C64" s="32">
        <f ca="1">IF(ISNUMBER(B64),INDIRECT(ADDRESS(15,3,1,,B64)),"")</f>
      </c>
      <c r="D64" s="5">
        <f aca="true" t="shared" si="71" ref="D64:E83">+C64</f>
      </c>
      <c r="E64" s="5">
        <f t="shared" si="71"/>
      </c>
      <c r="F64" s="33">
        <f t="shared" si="40"/>
      </c>
      <c r="G64" s="33">
        <f t="shared" si="41"/>
      </c>
      <c r="H64" s="33">
        <f aca="true" t="shared" si="72" ref="H64:T64">+G64</f>
      </c>
      <c r="I64" s="33">
        <f t="shared" si="72"/>
      </c>
      <c r="J64" s="33">
        <f t="shared" si="72"/>
      </c>
      <c r="K64" s="33">
        <f t="shared" si="72"/>
      </c>
      <c r="L64" s="33">
        <f t="shared" si="72"/>
      </c>
      <c r="M64" s="33">
        <f t="shared" si="72"/>
      </c>
      <c r="N64" s="33">
        <f t="shared" si="72"/>
      </c>
      <c r="O64" s="33">
        <f t="shared" si="72"/>
      </c>
      <c r="P64" s="33">
        <f t="shared" si="72"/>
      </c>
      <c r="Q64" s="33">
        <f t="shared" si="72"/>
      </c>
      <c r="R64" s="33">
        <f t="shared" si="72"/>
      </c>
      <c r="S64" s="33">
        <f t="shared" si="72"/>
      </c>
      <c r="T64" s="33">
        <f t="shared" si="72"/>
      </c>
      <c r="AM64" s="34">
        <f t="shared" si="4"/>
      </c>
      <c r="AN64">
        <f t="shared" si="5"/>
      </c>
      <c r="AO64">
        <f t="shared" si="6"/>
      </c>
    </row>
    <row r="65" spans="1:41" ht="12.75">
      <c r="A65">
        <v>62</v>
      </c>
      <c r="B65" s="2"/>
      <c r="C65" s="32">
        <f ca="1">IF(ISNUMBER(B65),INDIRECT(ADDRESS(16,3,1,,B65)),"")</f>
      </c>
      <c r="D65" s="5">
        <f t="shared" si="71"/>
      </c>
      <c r="E65" s="5">
        <f t="shared" si="71"/>
      </c>
      <c r="F65" s="33">
        <f t="shared" si="40"/>
      </c>
      <c r="G65" s="33">
        <f t="shared" si="41"/>
      </c>
      <c r="H65" s="33">
        <f aca="true" t="shared" si="73" ref="H65:T65">+G65</f>
      </c>
      <c r="I65" s="33">
        <f t="shared" si="73"/>
      </c>
      <c r="J65" s="33">
        <f t="shared" si="73"/>
      </c>
      <c r="K65" s="33">
        <f t="shared" si="73"/>
      </c>
      <c r="L65" s="33">
        <f t="shared" si="73"/>
      </c>
      <c r="M65" s="33">
        <f t="shared" si="73"/>
      </c>
      <c r="N65" s="33">
        <f t="shared" si="73"/>
      </c>
      <c r="O65" s="33">
        <f t="shared" si="73"/>
      </c>
      <c r="P65" s="33">
        <f t="shared" si="73"/>
      </c>
      <c r="Q65" s="33">
        <f t="shared" si="73"/>
      </c>
      <c r="R65" s="33">
        <f t="shared" si="73"/>
      </c>
      <c r="S65" s="33">
        <f t="shared" si="73"/>
      </c>
      <c r="T65" s="33">
        <f t="shared" si="73"/>
      </c>
      <c r="AM65" s="34">
        <f t="shared" si="4"/>
      </c>
      <c r="AN65">
        <f t="shared" si="5"/>
      </c>
      <c r="AO65">
        <f t="shared" si="6"/>
      </c>
    </row>
    <row r="66" spans="1:41" ht="12.75">
      <c r="A66">
        <v>63</v>
      </c>
      <c r="B66" s="2"/>
      <c r="C66" s="32">
        <f ca="1">IF(ISNUMBER(B66),INDIRECT(ADDRESS(17,3,1,,B66)),"")</f>
      </c>
      <c r="D66" s="5">
        <f t="shared" si="71"/>
      </c>
      <c r="E66" s="5">
        <f t="shared" si="71"/>
      </c>
      <c r="F66" s="33">
        <f t="shared" si="40"/>
      </c>
      <c r="G66" s="33">
        <f t="shared" si="41"/>
      </c>
      <c r="H66" s="33">
        <f aca="true" t="shared" si="74" ref="H66:T66">+G66</f>
      </c>
      <c r="I66" s="33">
        <f t="shared" si="74"/>
      </c>
      <c r="J66" s="33">
        <f t="shared" si="74"/>
      </c>
      <c r="K66" s="33">
        <f t="shared" si="74"/>
      </c>
      <c r="L66" s="33">
        <f t="shared" si="74"/>
      </c>
      <c r="M66" s="33">
        <f t="shared" si="74"/>
      </c>
      <c r="N66" s="33">
        <f t="shared" si="74"/>
      </c>
      <c r="O66" s="33">
        <f t="shared" si="74"/>
      </c>
      <c r="P66" s="33">
        <f t="shared" si="74"/>
      </c>
      <c r="Q66" s="33">
        <f t="shared" si="74"/>
      </c>
      <c r="R66" s="33">
        <f t="shared" si="74"/>
      </c>
      <c r="S66" s="33">
        <f t="shared" si="74"/>
      </c>
      <c r="T66" s="33">
        <f t="shared" si="74"/>
      </c>
      <c r="AM66" s="34">
        <f t="shared" si="4"/>
      </c>
      <c r="AN66">
        <f t="shared" si="5"/>
      </c>
      <c r="AO66">
        <f t="shared" si="6"/>
      </c>
    </row>
    <row r="67" spans="1:41" ht="12.75">
      <c r="A67">
        <v>64</v>
      </c>
      <c r="B67" s="2"/>
      <c r="C67" s="32">
        <f ca="1">IF(ISNUMBER(B67),INDIRECT(ADDRESS(18,3,1,,B67)),"")</f>
      </c>
      <c r="D67" s="5">
        <f t="shared" si="71"/>
      </c>
      <c r="E67" s="5">
        <f t="shared" si="71"/>
      </c>
      <c r="F67" s="33">
        <f t="shared" si="40"/>
      </c>
      <c r="G67" s="33">
        <f t="shared" si="41"/>
      </c>
      <c r="H67" s="33">
        <f aca="true" t="shared" si="75" ref="H67:T67">+G67</f>
      </c>
      <c r="I67" s="33">
        <f t="shared" si="75"/>
      </c>
      <c r="J67" s="33">
        <f t="shared" si="75"/>
      </c>
      <c r="K67" s="33">
        <f t="shared" si="75"/>
      </c>
      <c r="L67" s="33">
        <f t="shared" si="75"/>
      </c>
      <c r="M67" s="33">
        <f t="shared" si="75"/>
      </c>
      <c r="N67" s="33">
        <f t="shared" si="75"/>
      </c>
      <c r="O67" s="33">
        <f t="shared" si="75"/>
      </c>
      <c r="P67" s="33">
        <f t="shared" si="75"/>
      </c>
      <c r="Q67" s="33">
        <f t="shared" si="75"/>
      </c>
      <c r="R67" s="33">
        <f t="shared" si="75"/>
      </c>
      <c r="S67" s="33">
        <f t="shared" si="75"/>
      </c>
      <c r="T67" s="33">
        <f t="shared" si="75"/>
      </c>
      <c r="AM67" s="34">
        <f t="shared" si="4"/>
      </c>
      <c r="AN67">
        <f t="shared" si="5"/>
      </c>
      <c r="AO67">
        <f t="shared" si="6"/>
      </c>
    </row>
    <row r="68" spans="1:41" ht="12.75">
      <c r="A68">
        <v>65</v>
      </c>
      <c r="B68" s="2"/>
      <c r="C68" s="32">
        <f ca="1">IF(ISNUMBER(B68),INDIRECT(ADDRESS(15,3,1,,B68)),"")</f>
      </c>
      <c r="D68" s="5">
        <f t="shared" si="71"/>
      </c>
      <c r="E68" s="5">
        <f t="shared" si="71"/>
      </c>
      <c r="F68" s="33">
        <f aca="true" t="shared" si="76" ref="F68:F83">+IF(ISNUMBER(B68),"PM10","")</f>
      </c>
      <c r="G68" s="33">
        <f aca="true" t="shared" si="77" ref="G68:G83">+IF(ISNUMBER(B68),1/14,"")</f>
      </c>
      <c r="H68" s="33">
        <f aca="true" t="shared" si="78" ref="H68:T68">+G68</f>
      </c>
      <c r="I68" s="33">
        <f t="shared" si="78"/>
      </c>
      <c r="J68" s="33">
        <f t="shared" si="78"/>
      </c>
      <c r="K68" s="33">
        <f t="shared" si="78"/>
      </c>
      <c r="L68" s="33">
        <f t="shared" si="78"/>
      </c>
      <c r="M68" s="33">
        <f t="shared" si="78"/>
      </c>
      <c r="N68" s="33">
        <f t="shared" si="78"/>
      </c>
      <c r="O68" s="33">
        <f t="shared" si="78"/>
      </c>
      <c r="P68" s="33">
        <f t="shared" si="78"/>
      </c>
      <c r="Q68" s="33">
        <f t="shared" si="78"/>
      </c>
      <c r="R68" s="33">
        <f t="shared" si="78"/>
      </c>
      <c r="S68" s="33">
        <f t="shared" si="78"/>
      </c>
      <c r="T68" s="33">
        <f t="shared" si="78"/>
      </c>
      <c r="AM68" s="34">
        <f aca="true" t="shared" si="79" ref="AM68:AM131">IF(AND(ISNUMBER(B68),OR(ISBLANK(C68),ISBLANK(D68),ISBLANK(E68),NOT(OR(F68="TSP",F68="PM10",F68="PM2.5",F68="PM1",F68="PM0.1")))),1,"")</f>
      </c>
      <c r="AN68">
        <f aca="true" t="shared" si="80" ref="AN68:AN131">IF(OR(SUM(G68:T68)=1,SUM(G68:T68)=0),"",1)</f>
      </c>
      <c r="AO68">
        <f aca="true" t="shared" si="81" ref="AO68:AO131">IF(AND(AC68&gt;=-0.06,AC68&lt;=0.06,MOD(AC68*100,2)=0,OR(AD68=0,AD68=0.5,AD68=1)),"",1)</f>
      </c>
    </row>
    <row r="69" spans="1:41" ht="12.75">
      <c r="A69">
        <v>66</v>
      </c>
      <c r="B69" s="2"/>
      <c r="C69" s="32">
        <f ca="1">IF(ISNUMBER(B69),INDIRECT(ADDRESS(16,3,1,,B69)),"")</f>
      </c>
      <c r="D69" s="5">
        <f t="shared" si="71"/>
      </c>
      <c r="E69" s="5">
        <f t="shared" si="71"/>
      </c>
      <c r="F69" s="33">
        <f t="shared" si="76"/>
      </c>
      <c r="G69" s="33">
        <f t="shared" si="77"/>
      </c>
      <c r="H69" s="33">
        <f aca="true" t="shared" si="82" ref="H69:T69">+G69</f>
      </c>
      <c r="I69" s="33">
        <f t="shared" si="82"/>
      </c>
      <c r="J69" s="33">
        <f t="shared" si="82"/>
      </c>
      <c r="K69" s="33">
        <f t="shared" si="82"/>
      </c>
      <c r="L69" s="33">
        <f t="shared" si="82"/>
      </c>
      <c r="M69" s="33">
        <f t="shared" si="82"/>
      </c>
      <c r="N69" s="33">
        <f t="shared" si="82"/>
      </c>
      <c r="O69" s="33">
        <f t="shared" si="82"/>
      </c>
      <c r="P69" s="33">
        <f t="shared" si="82"/>
      </c>
      <c r="Q69" s="33">
        <f t="shared" si="82"/>
      </c>
      <c r="R69" s="33">
        <f t="shared" si="82"/>
      </c>
      <c r="S69" s="33">
        <f t="shared" si="82"/>
      </c>
      <c r="T69" s="33">
        <f t="shared" si="82"/>
      </c>
      <c r="AM69" s="34">
        <f t="shared" si="79"/>
      </c>
      <c r="AN69">
        <f t="shared" si="80"/>
      </c>
      <c r="AO69">
        <f t="shared" si="81"/>
      </c>
    </row>
    <row r="70" spans="1:41" ht="12.75">
      <c r="A70">
        <v>67</v>
      </c>
      <c r="B70" s="2"/>
      <c r="C70" s="32">
        <f ca="1">IF(ISNUMBER(B70),INDIRECT(ADDRESS(17,3,1,,B70)),"")</f>
      </c>
      <c r="D70" s="5">
        <f t="shared" si="71"/>
      </c>
      <c r="E70" s="5">
        <f t="shared" si="71"/>
      </c>
      <c r="F70" s="33">
        <f t="shared" si="76"/>
      </c>
      <c r="G70" s="33">
        <f t="shared" si="77"/>
      </c>
      <c r="H70" s="33">
        <f aca="true" t="shared" si="83" ref="H70:T70">+G70</f>
      </c>
      <c r="I70" s="33">
        <f t="shared" si="83"/>
      </c>
      <c r="J70" s="33">
        <f t="shared" si="83"/>
      </c>
      <c r="K70" s="33">
        <f t="shared" si="83"/>
      </c>
      <c r="L70" s="33">
        <f t="shared" si="83"/>
      </c>
      <c r="M70" s="33">
        <f t="shared" si="83"/>
      </c>
      <c r="N70" s="33">
        <f t="shared" si="83"/>
      </c>
      <c r="O70" s="33">
        <f t="shared" si="83"/>
      </c>
      <c r="P70" s="33">
        <f t="shared" si="83"/>
      </c>
      <c r="Q70" s="33">
        <f t="shared" si="83"/>
      </c>
      <c r="R70" s="33">
        <f t="shared" si="83"/>
      </c>
      <c r="S70" s="33">
        <f t="shared" si="83"/>
      </c>
      <c r="T70" s="33">
        <f t="shared" si="83"/>
      </c>
      <c r="AM70" s="34">
        <f t="shared" si="79"/>
      </c>
      <c r="AN70">
        <f t="shared" si="80"/>
      </c>
      <c r="AO70">
        <f t="shared" si="81"/>
      </c>
    </row>
    <row r="71" spans="1:41" ht="12.75">
      <c r="A71">
        <v>68</v>
      </c>
      <c r="B71" s="2"/>
      <c r="C71" s="32">
        <f ca="1">IF(ISNUMBER(B71),INDIRECT(ADDRESS(18,3,1,,B71)),"")</f>
      </c>
      <c r="D71" s="5">
        <f t="shared" si="71"/>
      </c>
      <c r="E71" s="5">
        <f t="shared" si="71"/>
      </c>
      <c r="F71" s="33">
        <f t="shared" si="76"/>
      </c>
      <c r="G71" s="33">
        <f t="shared" si="77"/>
      </c>
      <c r="H71" s="33">
        <f aca="true" t="shared" si="84" ref="H71:T71">+G71</f>
      </c>
      <c r="I71" s="33">
        <f t="shared" si="84"/>
      </c>
      <c r="J71" s="33">
        <f t="shared" si="84"/>
      </c>
      <c r="K71" s="33">
        <f t="shared" si="84"/>
      </c>
      <c r="L71" s="33">
        <f t="shared" si="84"/>
      </c>
      <c r="M71" s="33">
        <f t="shared" si="84"/>
      </c>
      <c r="N71" s="33">
        <f t="shared" si="84"/>
      </c>
      <c r="O71" s="33">
        <f t="shared" si="84"/>
      </c>
      <c r="P71" s="33">
        <f t="shared" si="84"/>
      </c>
      <c r="Q71" s="33">
        <f t="shared" si="84"/>
      </c>
      <c r="R71" s="33">
        <f t="shared" si="84"/>
      </c>
      <c r="S71" s="33">
        <f t="shared" si="84"/>
      </c>
      <c r="T71" s="33">
        <f t="shared" si="84"/>
      </c>
      <c r="AM71" s="34">
        <f t="shared" si="79"/>
      </c>
      <c r="AN71">
        <f t="shared" si="80"/>
      </c>
      <c r="AO71">
        <f t="shared" si="81"/>
      </c>
    </row>
    <row r="72" spans="1:41" ht="12.75">
      <c r="A72">
        <v>69</v>
      </c>
      <c r="B72" s="2"/>
      <c r="C72" s="32">
        <f ca="1">IF(ISNUMBER(B72),INDIRECT(ADDRESS(15,3,1,,B72)),"")</f>
      </c>
      <c r="D72" s="5">
        <f t="shared" si="71"/>
      </c>
      <c r="E72" s="5">
        <f t="shared" si="71"/>
      </c>
      <c r="F72" s="33">
        <f t="shared" si="76"/>
      </c>
      <c r="G72" s="33">
        <f t="shared" si="77"/>
      </c>
      <c r="H72" s="33">
        <f aca="true" t="shared" si="85" ref="H72:T72">+G72</f>
      </c>
      <c r="I72" s="33">
        <f t="shared" si="85"/>
      </c>
      <c r="J72" s="33">
        <f t="shared" si="85"/>
      </c>
      <c r="K72" s="33">
        <f t="shared" si="85"/>
      </c>
      <c r="L72" s="33">
        <f t="shared" si="85"/>
      </c>
      <c r="M72" s="33">
        <f t="shared" si="85"/>
      </c>
      <c r="N72" s="33">
        <f t="shared" si="85"/>
      </c>
      <c r="O72" s="33">
        <f t="shared" si="85"/>
      </c>
      <c r="P72" s="33">
        <f t="shared" si="85"/>
      </c>
      <c r="Q72" s="33">
        <f t="shared" si="85"/>
      </c>
      <c r="R72" s="33">
        <f t="shared" si="85"/>
      </c>
      <c r="S72" s="33">
        <f t="shared" si="85"/>
      </c>
      <c r="T72" s="33">
        <f t="shared" si="85"/>
      </c>
      <c r="AM72" s="34">
        <f t="shared" si="79"/>
      </c>
      <c r="AN72">
        <f t="shared" si="80"/>
      </c>
      <c r="AO72">
        <f t="shared" si="81"/>
      </c>
    </row>
    <row r="73" spans="1:41" ht="12.75">
      <c r="A73">
        <v>70</v>
      </c>
      <c r="B73" s="2"/>
      <c r="C73" s="32">
        <f ca="1">IF(ISNUMBER(B73),INDIRECT(ADDRESS(16,3,1,,B73)),"")</f>
      </c>
      <c r="D73" s="5">
        <f t="shared" si="71"/>
      </c>
      <c r="E73" s="5">
        <f t="shared" si="71"/>
      </c>
      <c r="F73" s="33">
        <f t="shared" si="76"/>
      </c>
      <c r="G73" s="33">
        <f t="shared" si="77"/>
      </c>
      <c r="H73" s="33">
        <f aca="true" t="shared" si="86" ref="H73:T73">+G73</f>
      </c>
      <c r="I73" s="33">
        <f t="shared" si="86"/>
      </c>
      <c r="J73" s="33">
        <f t="shared" si="86"/>
      </c>
      <c r="K73" s="33">
        <f t="shared" si="86"/>
      </c>
      <c r="L73" s="33">
        <f t="shared" si="86"/>
      </c>
      <c r="M73" s="33">
        <f t="shared" si="86"/>
      </c>
      <c r="N73" s="33">
        <f t="shared" si="86"/>
      </c>
      <c r="O73" s="33">
        <f t="shared" si="86"/>
      </c>
      <c r="P73" s="33">
        <f t="shared" si="86"/>
      </c>
      <c r="Q73" s="33">
        <f t="shared" si="86"/>
      </c>
      <c r="R73" s="33">
        <f t="shared" si="86"/>
      </c>
      <c r="S73" s="33">
        <f t="shared" si="86"/>
      </c>
      <c r="T73" s="33">
        <f t="shared" si="86"/>
      </c>
      <c r="AM73" s="34">
        <f t="shared" si="79"/>
      </c>
      <c r="AN73">
        <f t="shared" si="80"/>
      </c>
      <c r="AO73">
        <f t="shared" si="81"/>
      </c>
    </row>
    <row r="74" spans="1:41" ht="12.75">
      <c r="A74">
        <v>71</v>
      </c>
      <c r="B74" s="2"/>
      <c r="C74" s="32">
        <f ca="1">IF(ISNUMBER(B74),INDIRECT(ADDRESS(17,3,1,,B74)),"")</f>
      </c>
      <c r="D74" s="5">
        <f t="shared" si="71"/>
      </c>
      <c r="E74" s="5">
        <f t="shared" si="71"/>
      </c>
      <c r="F74" s="33">
        <f t="shared" si="76"/>
      </c>
      <c r="G74" s="33">
        <f t="shared" si="77"/>
      </c>
      <c r="H74" s="33">
        <f aca="true" t="shared" si="87" ref="H74:T74">+G74</f>
      </c>
      <c r="I74" s="33">
        <f t="shared" si="87"/>
      </c>
      <c r="J74" s="33">
        <f t="shared" si="87"/>
      </c>
      <c r="K74" s="33">
        <f t="shared" si="87"/>
      </c>
      <c r="L74" s="33">
        <f t="shared" si="87"/>
      </c>
      <c r="M74" s="33">
        <f t="shared" si="87"/>
      </c>
      <c r="N74" s="33">
        <f t="shared" si="87"/>
      </c>
      <c r="O74" s="33">
        <f t="shared" si="87"/>
      </c>
      <c r="P74" s="33">
        <f t="shared" si="87"/>
      </c>
      <c r="Q74" s="33">
        <f t="shared" si="87"/>
      </c>
      <c r="R74" s="33">
        <f t="shared" si="87"/>
      </c>
      <c r="S74" s="33">
        <f t="shared" si="87"/>
      </c>
      <c r="T74" s="33">
        <f t="shared" si="87"/>
      </c>
      <c r="AM74" s="34">
        <f t="shared" si="79"/>
      </c>
      <c r="AN74">
        <f t="shared" si="80"/>
      </c>
      <c r="AO74">
        <f t="shared" si="81"/>
      </c>
    </row>
    <row r="75" spans="1:41" ht="12.75">
      <c r="A75">
        <v>72</v>
      </c>
      <c r="B75" s="2"/>
      <c r="C75" s="32">
        <f ca="1">IF(ISNUMBER(B75),INDIRECT(ADDRESS(18,3,1,,B75)),"")</f>
      </c>
      <c r="D75" s="5">
        <f t="shared" si="71"/>
      </c>
      <c r="E75" s="5">
        <f t="shared" si="71"/>
      </c>
      <c r="F75" s="33">
        <f t="shared" si="76"/>
      </c>
      <c r="G75" s="33">
        <f t="shared" si="77"/>
      </c>
      <c r="H75" s="33">
        <f aca="true" t="shared" si="88" ref="H75:T75">+G75</f>
      </c>
      <c r="I75" s="33">
        <f t="shared" si="88"/>
      </c>
      <c r="J75" s="33">
        <f t="shared" si="88"/>
      </c>
      <c r="K75" s="33">
        <f t="shared" si="88"/>
      </c>
      <c r="L75" s="33">
        <f t="shared" si="88"/>
      </c>
      <c r="M75" s="33">
        <f t="shared" si="88"/>
      </c>
      <c r="N75" s="33">
        <f t="shared" si="88"/>
      </c>
      <c r="O75" s="33">
        <f t="shared" si="88"/>
      </c>
      <c r="P75" s="33">
        <f t="shared" si="88"/>
      </c>
      <c r="Q75" s="33">
        <f t="shared" si="88"/>
      </c>
      <c r="R75" s="33">
        <f t="shared" si="88"/>
      </c>
      <c r="S75" s="33">
        <f t="shared" si="88"/>
      </c>
      <c r="T75" s="33">
        <f t="shared" si="88"/>
      </c>
      <c r="AM75" s="34">
        <f t="shared" si="79"/>
      </c>
      <c r="AN75">
        <f t="shared" si="80"/>
      </c>
      <c r="AO75">
        <f t="shared" si="81"/>
      </c>
    </row>
    <row r="76" spans="1:41" ht="12.75">
      <c r="A76">
        <v>73</v>
      </c>
      <c r="B76" s="2"/>
      <c r="C76" s="32">
        <f ca="1">IF(ISNUMBER(B76),INDIRECT(ADDRESS(15,3,1,,B76)),"")</f>
      </c>
      <c r="D76" s="5">
        <f t="shared" si="71"/>
      </c>
      <c r="E76" s="5">
        <f t="shared" si="71"/>
      </c>
      <c r="F76" s="33">
        <f t="shared" si="76"/>
      </c>
      <c r="G76" s="33">
        <f t="shared" si="77"/>
      </c>
      <c r="H76" s="33">
        <f aca="true" t="shared" si="89" ref="H76:T76">+G76</f>
      </c>
      <c r="I76" s="33">
        <f t="shared" si="89"/>
      </c>
      <c r="J76" s="33">
        <f t="shared" si="89"/>
      </c>
      <c r="K76" s="33">
        <f t="shared" si="89"/>
      </c>
      <c r="L76" s="33">
        <f t="shared" si="89"/>
      </c>
      <c r="M76" s="33">
        <f t="shared" si="89"/>
      </c>
      <c r="N76" s="33">
        <f t="shared" si="89"/>
      </c>
      <c r="O76" s="33">
        <f t="shared" si="89"/>
      </c>
      <c r="P76" s="33">
        <f t="shared" si="89"/>
      </c>
      <c r="Q76" s="33">
        <f t="shared" si="89"/>
      </c>
      <c r="R76" s="33">
        <f t="shared" si="89"/>
      </c>
      <c r="S76" s="33">
        <f t="shared" si="89"/>
      </c>
      <c r="T76" s="33">
        <f t="shared" si="89"/>
      </c>
      <c r="AM76" s="34">
        <f t="shared" si="79"/>
      </c>
      <c r="AN76">
        <f t="shared" si="80"/>
      </c>
      <c r="AO76">
        <f t="shared" si="81"/>
      </c>
    </row>
    <row r="77" spans="1:41" ht="12.75">
      <c r="A77">
        <v>74</v>
      </c>
      <c r="B77" s="2"/>
      <c r="C77" s="32">
        <f ca="1">IF(ISNUMBER(B77),INDIRECT(ADDRESS(16,3,1,,B77)),"")</f>
      </c>
      <c r="D77" s="5">
        <f t="shared" si="71"/>
      </c>
      <c r="E77" s="5">
        <f t="shared" si="71"/>
      </c>
      <c r="F77" s="33">
        <f t="shared" si="76"/>
      </c>
      <c r="G77" s="33">
        <f t="shared" si="77"/>
      </c>
      <c r="H77" s="33">
        <f aca="true" t="shared" si="90" ref="H77:T77">+G77</f>
      </c>
      <c r="I77" s="33">
        <f t="shared" si="90"/>
      </c>
      <c r="J77" s="33">
        <f t="shared" si="90"/>
      </c>
      <c r="K77" s="33">
        <f t="shared" si="90"/>
      </c>
      <c r="L77" s="33">
        <f t="shared" si="90"/>
      </c>
      <c r="M77" s="33">
        <f t="shared" si="90"/>
      </c>
      <c r="N77" s="33">
        <f t="shared" si="90"/>
      </c>
      <c r="O77" s="33">
        <f t="shared" si="90"/>
      </c>
      <c r="P77" s="33">
        <f t="shared" si="90"/>
      </c>
      <c r="Q77" s="33">
        <f t="shared" si="90"/>
      </c>
      <c r="R77" s="33">
        <f t="shared" si="90"/>
      </c>
      <c r="S77" s="33">
        <f t="shared" si="90"/>
      </c>
      <c r="T77" s="33">
        <f t="shared" si="90"/>
      </c>
      <c r="AM77" s="34">
        <f t="shared" si="79"/>
      </c>
      <c r="AN77">
        <f t="shared" si="80"/>
      </c>
      <c r="AO77">
        <f t="shared" si="81"/>
      </c>
    </row>
    <row r="78" spans="1:41" ht="12.75">
      <c r="A78">
        <v>75</v>
      </c>
      <c r="B78" s="2"/>
      <c r="C78" s="32">
        <f ca="1">IF(ISNUMBER(B78),INDIRECT(ADDRESS(17,3,1,,B78)),"")</f>
      </c>
      <c r="D78" s="5">
        <f t="shared" si="71"/>
      </c>
      <c r="E78" s="5">
        <f t="shared" si="71"/>
      </c>
      <c r="F78" s="33">
        <f t="shared" si="76"/>
      </c>
      <c r="G78" s="33">
        <f t="shared" si="77"/>
      </c>
      <c r="H78" s="33">
        <f aca="true" t="shared" si="91" ref="H78:T78">+G78</f>
      </c>
      <c r="I78" s="33">
        <f t="shared" si="91"/>
      </c>
      <c r="J78" s="33">
        <f t="shared" si="91"/>
      </c>
      <c r="K78" s="33">
        <f t="shared" si="91"/>
      </c>
      <c r="L78" s="33">
        <f t="shared" si="91"/>
      </c>
      <c r="M78" s="33">
        <f t="shared" si="91"/>
      </c>
      <c r="N78" s="33">
        <f t="shared" si="91"/>
      </c>
      <c r="O78" s="33">
        <f t="shared" si="91"/>
      </c>
      <c r="P78" s="33">
        <f t="shared" si="91"/>
      </c>
      <c r="Q78" s="33">
        <f t="shared" si="91"/>
      </c>
      <c r="R78" s="33">
        <f t="shared" si="91"/>
      </c>
      <c r="S78" s="33">
        <f t="shared" si="91"/>
      </c>
      <c r="T78" s="33">
        <f t="shared" si="91"/>
      </c>
      <c r="AM78" s="34">
        <f t="shared" si="79"/>
      </c>
      <c r="AN78">
        <f t="shared" si="80"/>
      </c>
      <c r="AO78">
        <f t="shared" si="81"/>
      </c>
    </row>
    <row r="79" spans="1:41" ht="12.75">
      <c r="A79">
        <v>76</v>
      </c>
      <c r="B79" s="2"/>
      <c r="C79" s="32">
        <f ca="1">IF(ISNUMBER(B79),INDIRECT(ADDRESS(18,3,1,,B79)),"")</f>
      </c>
      <c r="D79" s="5">
        <f t="shared" si="71"/>
      </c>
      <c r="E79" s="5">
        <f t="shared" si="71"/>
      </c>
      <c r="F79" s="33">
        <f t="shared" si="76"/>
      </c>
      <c r="G79" s="33">
        <f t="shared" si="77"/>
      </c>
      <c r="H79" s="33">
        <f aca="true" t="shared" si="92" ref="H79:T79">+G79</f>
      </c>
      <c r="I79" s="33">
        <f t="shared" si="92"/>
      </c>
      <c r="J79" s="33">
        <f t="shared" si="92"/>
      </c>
      <c r="K79" s="33">
        <f t="shared" si="92"/>
      </c>
      <c r="L79" s="33">
        <f t="shared" si="92"/>
      </c>
      <c r="M79" s="33">
        <f t="shared" si="92"/>
      </c>
      <c r="N79" s="33">
        <f t="shared" si="92"/>
      </c>
      <c r="O79" s="33">
        <f t="shared" si="92"/>
      </c>
      <c r="P79" s="33">
        <f t="shared" si="92"/>
      </c>
      <c r="Q79" s="33">
        <f t="shared" si="92"/>
      </c>
      <c r="R79" s="33">
        <f t="shared" si="92"/>
      </c>
      <c r="S79" s="33">
        <f t="shared" si="92"/>
      </c>
      <c r="T79" s="33">
        <f t="shared" si="92"/>
      </c>
      <c r="AM79" s="34">
        <f t="shared" si="79"/>
      </c>
      <c r="AN79">
        <f t="shared" si="80"/>
      </c>
      <c r="AO79">
        <f t="shared" si="81"/>
      </c>
    </row>
    <row r="80" spans="1:41" ht="12.75">
      <c r="A80">
        <v>77</v>
      </c>
      <c r="B80" s="2"/>
      <c r="C80" s="32">
        <f ca="1">IF(ISNUMBER(B80),INDIRECT(ADDRESS(15,3,1,,B80)),"")</f>
      </c>
      <c r="D80" s="5">
        <f t="shared" si="71"/>
      </c>
      <c r="E80" s="5">
        <f t="shared" si="71"/>
      </c>
      <c r="F80" s="33">
        <f t="shared" si="76"/>
      </c>
      <c r="G80" s="33">
        <f t="shared" si="77"/>
      </c>
      <c r="H80" s="33">
        <f aca="true" t="shared" si="93" ref="H80:T80">+G80</f>
      </c>
      <c r="I80" s="33">
        <f t="shared" si="93"/>
      </c>
      <c r="J80" s="33">
        <f t="shared" si="93"/>
      </c>
      <c r="K80" s="33">
        <f t="shared" si="93"/>
      </c>
      <c r="L80" s="33">
        <f t="shared" si="93"/>
      </c>
      <c r="M80" s="33">
        <f t="shared" si="93"/>
      </c>
      <c r="N80" s="33">
        <f t="shared" si="93"/>
      </c>
      <c r="O80" s="33">
        <f t="shared" si="93"/>
      </c>
      <c r="P80" s="33">
        <f t="shared" si="93"/>
      </c>
      <c r="Q80" s="33">
        <f t="shared" si="93"/>
      </c>
      <c r="R80" s="33">
        <f t="shared" si="93"/>
      </c>
      <c r="S80" s="33">
        <f t="shared" si="93"/>
      </c>
      <c r="T80" s="33">
        <f t="shared" si="93"/>
      </c>
      <c r="AM80" s="34">
        <f t="shared" si="79"/>
      </c>
      <c r="AN80">
        <f t="shared" si="80"/>
      </c>
      <c r="AO80">
        <f t="shared" si="81"/>
      </c>
    </row>
    <row r="81" spans="1:41" ht="12.75">
      <c r="A81">
        <v>78</v>
      </c>
      <c r="B81" s="2"/>
      <c r="C81" s="32">
        <f ca="1">IF(ISNUMBER(B81),INDIRECT(ADDRESS(16,3,1,,B81)),"")</f>
      </c>
      <c r="D81" s="5">
        <f t="shared" si="71"/>
      </c>
      <c r="E81" s="5">
        <f t="shared" si="71"/>
      </c>
      <c r="F81" s="33">
        <f t="shared" si="76"/>
      </c>
      <c r="G81" s="33">
        <f t="shared" si="77"/>
      </c>
      <c r="H81" s="33">
        <f aca="true" t="shared" si="94" ref="H81:T81">+G81</f>
      </c>
      <c r="I81" s="33">
        <f t="shared" si="94"/>
      </c>
      <c r="J81" s="33">
        <f t="shared" si="94"/>
      </c>
      <c r="K81" s="33">
        <f t="shared" si="94"/>
      </c>
      <c r="L81" s="33">
        <f t="shared" si="94"/>
      </c>
      <c r="M81" s="33">
        <f t="shared" si="94"/>
      </c>
      <c r="N81" s="33">
        <f t="shared" si="94"/>
      </c>
      <c r="O81" s="33">
        <f t="shared" si="94"/>
      </c>
      <c r="P81" s="33">
        <f t="shared" si="94"/>
      </c>
      <c r="Q81" s="33">
        <f t="shared" si="94"/>
      </c>
      <c r="R81" s="33">
        <f t="shared" si="94"/>
      </c>
      <c r="S81" s="33">
        <f t="shared" si="94"/>
      </c>
      <c r="T81" s="33">
        <f t="shared" si="94"/>
      </c>
      <c r="AM81" s="34">
        <f t="shared" si="79"/>
      </c>
      <c r="AN81">
        <f t="shared" si="80"/>
      </c>
      <c r="AO81">
        <f t="shared" si="81"/>
      </c>
    </row>
    <row r="82" spans="1:41" ht="12.75">
      <c r="A82">
        <v>79</v>
      </c>
      <c r="B82" s="2"/>
      <c r="C82" s="32">
        <f ca="1">IF(ISNUMBER(B82),INDIRECT(ADDRESS(17,3,1,,B82)),"")</f>
      </c>
      <c r="D82" s="5">
        <f t="shared" si="71"/>
      </c>
      <c r="E82" s="5">
        <f t="shared" si="71"/>
      </c>
      <c r="F82" s="33">
        <f t="shared" si="76"/>
      </c>
      <c r="G82" s="33">
        <f t="shared" si="77"/>
      </c>
      <c r="H82" s="33">
        <f aca="true" t="shared" si="95" ref="H82:T82">+G82</f>
      </c>
      <c r="I82" s="33">
        <f t="shared" si="95"/>
      </c>
      <c r="J82" s="33">
        <f t="shared" si="95"/>
      </c>
      <c r="K82" s="33">
        <f t="shared" si="95"/>
      </c>
      <c r="L82" s="33">
        <f t="shared" si="95"/>
      </c>
      <c r="M82" s="33">
        <f t="shared" si="95"/>
      </c>
      <c r="N82" s="33">
        <f t="shared" si="95"/>
      </c>
      <c r="O82" s="33">
        <f t="shared" si="95"/>
      </c>
      <c r="P82" s="33">
        <f t="shared" si="95"/>
      </c>
      <c r="Q82" s="33">
        <f t="shared" si="95"/>
      </c>
      <c r="R82" s="33">
        <f t="shared" si="95"/>
      </c>
      <c r="S82" s="33">
        <f t="shared" si="95"/>
      </c>
      <c r="T82" s="33">
        <f t="shared" si="95"/>
      </c>
      <c r="AM82" s="34">
        <f t="shared" si="79"/>
      </c>
      <c r="AN82">
        <f t="shared" si="80"/>
      </c>
      <c r="AO82">
        <f t="shared" si="81"/>
      </c>
    </row>
    <row r="83" spans="1:41" ht="12.75">
      <c r="A83">
        <v>80</v>
      </c>
      <c r="B83" s="2"/>
      <c r="C83" s="32">
        <f ca="1">IF(ISNUMBER(B83),INDIRECT(ADDRESS(18,3,1,,B83)),"")</f>
      </c>
      <c r="D83" s="5">
        <f t="shared" si="71"/>
      </c>
      <c r="E83" s="5">
        <f t="shared" si="71"/>
      </c>
      <c r="F83" s="33">
        <f t="shared" si="76"/>
      </c>
      <c r="G83" s="33">
        <f t="shared" si="77"/>
      </c>
      <c r="H83" s="33">
        <f aca="true" t="shared" si="96" ref="H83:T83">+G83</f>
      </c>
      <c r="I83" s="33">
        <f t="shared" si="96"/>
      </c>
      <c r="J83" s="33">
        <f t="shared" si="96"/>
      </c>
      <c r="K83" s="33">
        <f t="shared" si="96"/>
      </c>
      <c r="L83" s="33">
        <f t="shared" si="96"/>
      </c>
      <c r="M83" s="33">
        <f t="shared" si="96"/>
      </c>
      <c r="N83" s="33">
        <f t="shared" si="96"/>
      </c>
      <c r="O83" s="33">
        <f t="shared" si="96"/>
      </c>
      <c r="P83" s="33">
        <f t="shared" si="96"/>
      </c>
      <c r="Q83" s="33">
        <f t="shared" si="96"/>
      </c>
      <c r="R83" s="33">
        <f t="shared" si="96"/>
      </c>
      <c r="S83" s="33">
        <f t="shared" si="96"/>
      </c>
      <c r="T83" s="33">
        <f t="shared" si="96"/>
      </c>
      <c r="AM83" s="34">
        <f t="shared" si="79"/>
      </c>
      <c r="AN83">
        <f t="shared" si="80"/>
      </c>
      <c r="AO83">
        <f t="shared" si="81"/>
      </c>
    </row>
    <row r="84" spans="1:41" ht="12.75">
      <c r="A84">
        <v>81</v>
      </c>
      <c r="AM84" s="34">
        <f t="shared" si="79"/>
      </c>
      <c r="AN84">
        <f t="shared" si="80"/>
      </c>
      <c r="AO84">
        <f t="shared" si="81"/>
      </c>
    </row>
    <row r="85" spans="1:41" ht="12.75">
      <c r="A85">
        <v>82</v>
      </c>
      <c r="AM85" s="34">
        <f t="shared" si="79"/>
      </c>
      <c r="AN85">
        <f t="shared" si="80"/>
      </c>
      <c r="AO85">
        <f t="shared" si="81"/>
      </c>
    </row>
    <row r="86" spans="1:41" ht="12.75">
      <c r="A86">
        <v>83</v>
      </c>
      <c r="AM86" s="34">
        <f t="shared" si="79"/>
      </c>
      <c r="AN86">
        <f t="shared" si="80"/>
      </c>
      <c r="AO86">
        <f t="shared" si="81"/>
      </c>
    </row>
    <row r="87" spans="1:41" ht="12.75">
      <c r="A87">
        <v>84</v>
      </c>
      <c r="AM87" s="34">
        <f t="shared" si="79"/>
      </c>
      <c r="AN87">
        <f t="shared" si="80"/>
      </c>
      <c r="AO87">
        <f t="shared" si="81"/>
      </c>
    </row>
    <row r="88" spans="1:41" ht="12.75">
      <c r="A88">
        <v>85</v>
      </c>
      <c r="AM88" s="34">
        <f t="shared" si="79"/>
      </c>
      <c r="AN88">
        <f t="shared" si="80"/>
      </c>
      <c r="AO88">
        <f t="shared" si="81"/>
      </c>
    </row>
    <row r="89" spans="1:41" ht="12.75">
      <c r="A89">
        <v>86</v>
      </c>
      <c r="AM89" s="34">
        <f t="shared" si="79"/>
      </c>
      <c r="AN89">
        <f t="shared" si="80"/>
      </c>
      <c r="AO89">
        <f t="shared" si="81"/>
      </c>
    </row>
    <row r="90" spans="1:41" ht="12.75">
      <c r="A90">
        <v>87</v>
      </c>
      <c r="AM90" s="34">
        <f t="shared" si="79"/>
      </c>
      <c r="AN90">
        <f t="shared" si="80"/>
      </c>
      <c r="AO90">
        <f t="shared" si="81"/>
      </c>
    </row>
    <row r="91" spans="1:41" ht="12.75">
      <c r="A91">
        <v>88</v>
      </c>
      <c r="AM91" s="34">
        <f t="shared" si="79"/>
      </c>
      <c r="AN91">
        <f t="shared" si="80"/>
      </c>
      <c r="AO91">
        <f t="shared" si="81"/>
      </c>
    </row>
    <row r="92" spans="1:41" ht="12.75">
      <c r="A92">
        <v>89</v>
      </c>
      <c r="AM92" s="34">
        <f t="shared" si="79"/>
      </c>
      <c r="AN92">
        <f t="shared" si="80"/>
      </c>
      <c r="AO92">
        <f t="shared" si="81"/>
      </c>
    </row>
    <row r="93" spans="1:41" ht="12.75">
      <c r="A93">
        <v>90</v>
      </c>
      <c r="AM93" s="34">
        <f t="shared" si="79"/>
      </c>
      <c r="AN93">
        <f t="shared" si="80"/>
      </c>
      <c r="AO93">
        <f t="shared" si="81"/>
      </c>
    </row>
    <row r="94" spans="1:41" ht="12.75">
      <c r="A94">
        <v>91</v>
      </c>
      <c r="AM94" s="34">
        <f t="shared" si="79"/>
      </c>
      <c r="AN94">
        <f t="shared" si="80"/>
      </c>
      <c r="AO94">
        <f t="shared" si="81"/>
      </c>
    </row>
    <row r="95" spans="1:41" ht="12.75">
      <c r="A95">
        <v>92</v>
      </c>
      <c r="AM95" s="34">
        <f t="shared" si="79"/>
      </c>
      <c r="AN95">
        <f t="shared" si="80"/>
      </c>
      <c r="AO95">
        <f t="shared" si="81"/>
      </c>
    </row>
    <row r="96" spans="1:41" ht="12.75">
      <c r="A96">
        <v>93</v>
      </c>
      <c r="AM96" s="34">
        <f t="shared" si="79"/>
      </c>
      <c r="AN96">
        <f t="shared" si="80"/>
      </c>
      <c r="AO96">
        <f t="shared" si="81"/>
      </c>
    </row>
    <row r="97" spans="1:41" ht="12.75">
      <c r="A97">
        <v>94</v>
      </c>
      <c r="AM97" s="34">
        <f t="shared" si="79"/>
      </c>
      <c r="AN97">
        <f t="shared" si="80"/>
      </c>
      <c r="AO97">
        <f t="shared" si="81"/>
      </c>
    </row>
    <row r="98" spans="1:41" ht="12.75">
      <c r="A98">
        <v>95</v>
      </c>
      <c r="AM98" s="34">
        <f t="shared" si="79"/>
      </c>
      <c r="AN98">
        <f t="shared" si="80"/>
      </c>
      <c r="AO98">
        <f t="shared" si="81"/>
      </c>
    </row>
    <row r="99" spans="1:41" ht="12.75">
      <c r="A99">
        <v>96</v>
      </c>
      <c r="AM99" s="34">
        <f t="shared" si="79"/>
      </c>
      <c r="AN99">
        <f t="shared" si="80"/>
      </c>
      <c r="AO99">
        <f t="shared" si="81"/>
      </c>
    </row>
    <row r="100" spans="1:41" ht="12.75">
      <c r="A100">
        <v>97</v>
      </c>
      <c r="AM100" s="34">
        <f t="shared" si="79"/>
      </c>
      <c r="AN100">
        <f t="shared" si="80"/>
      </c>
      <c r="AO100">
        <f t="shared" si="81"/>
      </c>
    </row>
    <row r="101" spans="1:41" ht="12.75">
      <c r="A101">
        <v>98</v>
      </c>
      <c r="AM101" s="34">
        <f t="shared" si="79"/>
      </c>
      <c r="AN101">
        <f t="shared" si="80"/>
      </c>
      <c r="AO101">
        <f t="shared" si="81"/>
      </c>
    </row>
    <row r="102" spans="1:41" ht="12.75">
      <c r="A102">
        <v>99</v>
      </c>
      <c r="AM102" s="34">
        <f t="shared" si="79"/>
      </c>
      <c r="AN102">
        <f t="shared" si="80"/>
      </c>
      <c r="AO102">
        <f t="shared" si="81"/>
      </c>
    </row>
    <row r="103" spans="1:41" ht="12.75">
      <c r="A103">
        <v>100</v>
      </c>
      <c r="AM103" s="34">
        <f t="shared" si="79"/>
      </c>
      <c r="AN103">
        <f t="shared" si="80"/>
      </c>
      <c r="AO103">
        <f t="shared" si="81"/>
      </c>
    </row>
    <row r="104" spans="1:41" ht="12.75">
      <c r="A104">
        <v>101</v>
      </c>
      <c r="AM104" s="34">
        <f t="shared" si="79"/>
      </c>
      <c r="AN104">
        <f t="shared" si="80"/>
      </c>
      <c r="AO104">
        <f t="shared" si="81"/>
      </c>
    </row>
    <row r="105" spans="1:41" ht="12.75">
      <c r="A105">
        <v>102</v>
      </c>
      <c r="AM105" s="34">
        <f t="shared" si="79"/>
      </c>
      <c r="AN105">
        <f t="shared" si="80"/>
      </c>
      <c r="AO105">
        <f t="shared" si="81"/>
      </c>
    </row>
    <row r="106" spans="1:41" ht="12.75">
      <c r="A106">
        <v>103</v>
      </c>
      <c r="AM106" s="34">
        <f t="shared" si="79"/>
      </c>
      <c r="AN106">
        <f t="shared" si="80"/>
      </c>
      <c r="AO106">
        <f t="shared" si="81"/>
      </c>
    </row>
    <row r="107" spans="1:41" ht="12.75">
      <c r="A107">
        <v>104</v>
      </c>
      <c r="AM107" s="34">
        <f t="shared" si="79"/>
      </c>
      <c r="AN107">
        <f t="shared" si="80"/>
      </c>
      <c r="AO107">
        <f t="shared" si="81"/>
      </c>
    </row>
    <row r="108" spans="1:41" ht="12.75">
      <c r="A108">
        <v>105</v>
      </c>
      <c r="AM108" s="34">
        <f t="shared" si="79"/>
      </c>
      <c r="AN108">
        <f t="shared" si="80"/>
      </c>
      <c r="AO108">
        <f t="shared" si="81"/>
      </c>
    </row>
    <row r="109" spans="1:41" ht="12.75">
      <c r="A109">
        <v>106</v>
      </c>
      <c r="AM109" s="34">
        <f t="shared" si="79"/>
      </c>
      <c r="AN109">
        <f t="shared" si="80"/>
      </c>
      <c r="AO109">
        <f t="shared" si="81"/>
      </c>
    </row>
    <row r="110" spans="1:41" ht="12.75">
      <c r="A110">
        <v>107</v>
      </c>
      <c r="AM110" s="34">
        <f t="shared" si="79"/>
      </c>
      <c r="AN110">
        <f t="shared" si="80"/>
      </c>
      <c r="AO110">
        <f t="shared" si="81"/>
      </c>
    </row>
    <row r="111" spans="1:41" ht="12.75">
      <c r="A111">
        <v>108</v>
      </c>
      <c r="AM111" s="34">
        <f t="shared" si="79"/>
      </c>
      <c r="AN111">
        <f t="shared" si="80"/>
      </c>
      <c r="AO111">
        <f t="shared" si="81"/>
      </c>
    </row>
    <row r="112" spans="1:41" ht="12.75">
      <c r="A112">
        <v>109</v>
      </c>
      <c r="AM112" s="34">
        <f t="shared" si="79"/>
      </c>
      <c r="AN112">
        <f t="shared" si="80"/>
      </c>
      <c r="AO112">
        <f t="shared" si="81"/>
      </c>
    </row>
    <row r="113" spans="1:41" ht="12.75">
      <c r="A113">
        <v>110</v>
      </c>
      <c r="AM113" s="34">
        <f t="shared" si="79"/>
      </c>
      <c r="AN113">
        <f t="shared" si="80"/>
      </c>
      <c r="AO113">
        <f t="shared" si="81"/>
      </c>
    </row>
    <row r="114" spans="1:41" ht="12.75">
      <c r="A114">
        <v>111</v>
      </c>
      <c r="AM114" s="34">
        <f t="shared" si="79"/>
      </c>
      <c r="AN114">
        <f t="shared" si="80"/>
      </c>
      <c r="AO114">
        <f t="shared" si="81"/>
      </c>
    </row>
    <row r="115" spans="1:41" ht="12.75">
      <c r="A115">
        <v>112</v>
      </c>
      <c r="AM115" s="34">
        <f t="shared" si="79"/>
      </c>
      <c r="AN115">
        <f t="shared" si="80"/>
      </c>
      <c r="AO115">
        <f t="shared" si="81"/>
      </c>
    </row>
    <row r="116" spans="1:41" ht="12.75">
      <c r="A116">
        <v>113</v>
      </c>
      <c r="AM116" s="34">
        <f t="shared" si="79"/>
      </c>
      <c r="AN116">
        <f t="shared" si="80"/>
      </c>
      <c r="AO116">
        <f t="shared" si="81"/>
      </c>
    </row>
    <row r="117" spans="1:41" ht="12.75">
      <c r="A117">
        <v>114</v>
      </c>
      <c r="AM117" s="34">
        <f t="shared" si="79"/>
      </c>
      <c r="AN117">
        <f t="shared" si="80"/>
      </c>
      <c r="AO117">
        <f t="shared" si="81"/>
      </c>
    </row>
    <row r="118" spans="1:41" ht="12.75">
      <c r="A118">
        <v>115</v>
      </c>
      <c r="AM118" s="34">
        <f t="shared" si="79"/>
      </c>
      <c r="AN118">
        <f t="shared" si="80"/>
      </c>
      <c r="AO118">
        <f t="shared" si="81"/>
      </c>
    </row>
    <row r="119" spans="1:41" ht="12.75">
      <c r="A119">
        <v>116</v>
      </c>
      <c r="AM119" s="34">
        <f t="shared" si="79"/>
      </c>
      <c r="AN119">
        <f t="shared" si="80"/>
      </c>
      <c r="AO119">
        <f t="shared" si="81"/>
      </c>
    </row>
    <row r="120" spans="1:41" ht="12.75">
      <c r="A120">
        <v>117</v>
      </c>
      <c r="AM120" s="34">
        <f t="shared" si="79"/>
      </c>
      <c r="AN120">
        <f t="shared" si="80"/>
      </c>
      <c r="AO120">
        <f t="shared" si="81"/>
      </c>
    </row>
    <row r="121" spans="1:41" ht="12.75">
      <c r="A121">
        <v>118</v>
      </c>
      <c r="AM121" s="34">
        <f t="shared" si="79"/>
      </c>
      <c r="AN121">
        <f t="shared" si="80"/>
      </c>
      <c r="AO121">
        <f t="shared" si="81"/>
      </c>
    </row>
    <row r="122" spans="1:41" ht="12.75">
      <c r="A122">
        <v>119</v>
      </c>
      <c r="AM122" s="34">
        <f t="shared" si="79"/>
      </c>
      <c r="AN122">
        <f t="shared" si="80"/>
      </c>
      <c r="AO122">
        <f t="shared" si="81"/>
      </c>
    </row>
    <row r="123" spans="1:41" ht="12.75">
      <c r="A123">
        <v>120</v>
      </c>
      <c r="AM123" s="34">
        <f t="shared" si="79"/>
      </c>
      <c r="AN123">
        <f t="shared" si="80"/>
      </c>
      <c r="AO123">
        <f t="shared" si="81"/>
      </c>
    </row>
    <row r="124" spans="1:41" ht="12.75">
      <c r="A124">
        <v>121</v>
      </c>
      <c r="AM124" s="34">
        <f t="shared" si="79"/>
      </c>
      <c r="AN124">
        <f t="shared" si="80"/>
      </c>
      <c r="AO124">
        <f t="shared" si="81"/>
      </c>
    </row>
    <row r="125" spans="1:41" ht="12.75">
      <c r="A125">
        <v>122</v>
      </c>
      <c r="AM125" s="34">
        <f t="shared" si="79"/>
      </c>
      <c r="AN125">
        <f t="shared" si="80"/>
      </c>
      <c r="AO125">
        <f t="shared" si="81"/>
      </c>
    </row>
    <row r="126" spans="1:41" ht="12.75">
      <c r="A126">
        <v>123</v>
      </c>
      <c r="AM126" s="34">
        <f t="shared" si="79"/>
      </c>
      <c r="AN126">
        <f t="shared" si="80"/>
      </c>
      <c r="AO126">
        <f t="shared" si="81"/>
      </c>
    </row>
    <row r="127" spans="1:41" ht="12.75">
      <c r="A127">
        <v>124</v>
      </c>
      <c r="AM127" s="34">
        <f t="shared" si="79"/>
      </c>
      <c r="AN127">
        <f t="shared" si="80"/>
      </c>
      <c r="AO127">
        <f t="shared" si="81"/>
      </c>
    </row>
    <row r="128" spans="1:41" ht="12.75">
      <c r="A128">
        <v>125</v>
      </c>
      <c r="AM128" s="34">
        <f t="shared" si="79"/>
      </c>
      <c r="AN128">
        <f t="shared" si="80"/>
      </c>
      <c r="AO128">
        <f t="shared" si="81"/>
      </c>
    </row>
    <row r="129" spans="1:41" ht="12.75">
      <c r="A129">
        <v>126</v>
      </c>
      <c r="AM129" s="34">
        <f t="shared" si="79"/>
      </c>
      <c r="AN129">
        <f t="shared" si="80"/>
      </c>
      <c r="AO129">
        <f t="shared" si="81"/>
      </c>
    </row>
    <row r="130" spans="1:41" ht="12.75">
      <c r="A130">
        <v>127</v>
      </c>
      <c r="AM130" s="34">
        <f t="shared" si="79"/>
      </c>
      <c r="AN130">
        <f t="shared" si="80"/>
      </c>
      <c r="AO130">
        <f t="shared" si="81"/>
      </c>
    </row>
    <row r="131" spans="1:41" ht="12.75">
      <c r="A131">
        <v>128</v>
      </c>
      <c r="AM131" s="34">
        <f t="shared" si="79"/>
      </c>
      <c r="AN131">
        <f t="shared" si="80"/>
      </c>
      <c r="AO131">
        <f t="shared" si="81"/>
      </c>
    </row>
    <row r="132" spans="1:41" ht="12.75">
      <c r="A132">
        <v>129</v>
      </c>
      <c r="AM132" s="34">
        <f aca="true" t="shared" si="97" ref="AM132:AM195">IF(AND(ISNUMBER(B132),OR(ISBLANK(C132),ISBLANK(D132),ISBLANK(E132),NOT(OR(F132="TSP",F132="PM10",F132="PM2.5",F132="PM1",F132="PM0.1")))),1,"")</f>
      </c>
      <c r="AN132">
        <f aca="true" t="shared" si="98" ref="AN132:AN195">IF(OR(SUM(G132:T132)=1,SUM(G132:T132)=0),"",1)</f>
      </c>
      <c r="AO132">
        <f aca="true" t="shared" si="99" ref="AO132:AO195">IF(AND(AC132&gt;=-0.06,AC132&lt;=0.06,MOD(AC132*100,2)=0,OR(AD132=0,AD132=0.5,AD132=1)),"",1)</f>
      </c>
    </row>
    <row r="133" spans="1:41" ht="12.75">
      <c r="A133">
        <v>130</v>
      </c>
      <c r="AM133" s="34">
        <f t="shared" si="97"/>
      </c>
      <c r="AN133">
        <f t="shared" si="98"/>
      </c>
      <c r="AO133">
        <f t="shared" si="99"/>
      </c>
    </row>
    <row r="134" spans="1:41" ht="12.75">
      <c r="A134">
        <v>131</v>
      </c>
      <c r="AM134" s="34">
        <f t="shared" si="97"/>
      </c>
      <c r="AN134">
        <f t="shared" si="98"/>
      </c>
      <c r="AO134">
        <f t="shared" si="99"/>
      </c>
    </row>
    <row r="135" spans="1:41" ht="12.75">
      <c r="A135">
        <v>132</v>
      </c>
      <c r="AM135" s="34">
        <f t="shared" si="97"/>
      </c>
      <c r="AN135">
        <f t="shared" si="98"/>
      </c>
      <c r="AO135">
        <f t="shared" si="99"/>
      </c>
    </row>
    <row r="136" spans="1:41" ht="12.75">
      <c r="A136">
        <v>133</v>
      </c>
      <c r="AM136" s="34">
        <f t="shared" si="97"/>
      </c>
      <c r="AN136">
        <f t="shared" si="98"/>
      </c>
      <c r="AO136">
        <f t="shared" si="99"/>
      </c>
    </row>
    <row r="137" spans="1:41" ht="12.75">
      <c r="A137">
        <v>134</v>
      </c>
      <c r="AM137" s="34">
        <f t="shared" si="97"/>
      </c>
      <c r="AN137">
        <f t="shared" si="98"/>
      </c>
      <c r="AO137">
        <f t="shared" si="99"/>
      </c>
    </row>
    <row r="138" spans="1:41" ht="12.75">
      <c r="A138">
        <v>135</v>
      </c>
      <c r="AM138" s="34">
        <f t="shared" si="97"/>
      </c>
      <c r="AN138">
        <f t="shared" si="98"/>
      </c>
      <c r="AO138">
        <f t="shared" si="99"/>
      </c>
    </row>
    <row r="139" spans="1:41" ht="12.75">
      <c r="A139">
        <v>136</v>
      </c>
      <c r="AM139" s="34">
        <f t="shared" si="97"/>
      </c>
      <c r="AN139">
        <f t="shared" si="98"/>
      </c>
      <c r="AO139">
        <f t="shared" si="99"/>
      </c>
    </row>
    <row r="140" spans="1:41" ht="12.75">
      <c r="A140">
        <v>137</v>
      </c>
      <c r="AM140" s="34">
        <f t="shared" si="97"/>
      </c>
      <c r="AN140">
        <f t="shared" si="98"/>
      </c>
      <c r="AO140">
        <f t="shared" si="99"/>
      </c>
    </row>
    <row r="141" spans="1:41" ht="12.75">
      <c r="A141">
        <v>138</v>
      </c>
      <c r="AM141" s="34">
        <f t="shared" si="97"/>
      </c>
      <c r="AN141">
        <f t="shared" si="98"/>
      </c>
      <c r="AO141">
        <f t="shared" si="99"/>
      </c>
    </row>
    <row r="142" spans="1:41" ht="12.75">
      <c r="A142">
        <v>139</v>
      </c>
      <c r="AM142" s="34">
        <f t="shared" si="97"/>
      </c>
      <c r="AN142">
        <f t="shared" si="98"/>
      </c>
      <c r="AO142">
        <f t="shared" si="99"/>
      </c>
    </row>
    <row r="143" spans="1:41" ht="12.75">
      <c r="A143">
        <v>140</v>
      </c>
      <c r="AM143" s="34">
        <f t="shared" si="97"/>
      </c>
      <c r="AN143">
        <f t="shared" si="98"/>
      </c>
      <c r="AO143">
        <f t="shared" si="99"/>
      </c>
    </row>
    <row r="144" spans="1:41" ht="12.75">
      <c r="A144">
        <v>141</v>
      </c>
      <c r="AM144" s="34">
        <f t="shared" si="97"/>
      </c>
      <c r="AN144">
        <f t="shared" si="98"/>
      </c>
      <c r="AO144">
        <f t="shared" si="99"/>
      </c>
    </row>
    <row r="145" spans="1:41" ht="12.75">
      <c r="A145">
        <v>142</v>
      </c>
      <c r="AM145" s="34">
        <f t="shared" si="97"/>
      </c>
      <c r="AN145">
        <f t="shared" si="98"/>
      </c>
      <c r="AO145">
        <f t="shared" si="99"/>
      </c>
    </row>
    <row r="146" spans="1:41" ht="12.75">
      <c r="A146">
        <v>143</v>
      </c>
      <c r="AM146" s="34">
        <f t="shared" si="97"/>
      </c>
      <c r="AN146">
        <f t="shared" si="98"/>
      </c>
      <c r="AO146">
        <f t="shared" si="99"/>
      </c>
    </row>
    <row r="147" spans="1:41" ht="12.75">
      <c r="A147">
        <v>144</v>
      </c>
      <c r="AM147" s="34">
        <f t="shared" si="97"/>
      </c>
      <c r="AN147">
        <f t="shared" si="98"/>
      </c>
      <c r="AO147">
        <f t="shared" si="99"/>
      </c>
    </row>
    <row r="148" spans="1:41" ht="12.75">
      <c r="A148">
        <v>145</v>
      </c>
      <c r="AM148" s="34">
        <f t="shared" si="97"/>
      </c>
      <c r="AN148">
        <f t="shared" si="98"/>
      </c>
      <c r="AO148">
        <f t="shared" si="99"/>
      </c>
    </row>
    <row r="149" spans="1:41" ht="12.75">
      <c r="A149">
        <v>146</v>
      </c>
      <c r="AM149" s="34">
        <f t="shared" si="97"/>
      </c>
      <c r="AN149">
        <f t="shared" si="98"/>
      </c>
      <c r="AO149">
        <f t="shared" si="99"/>
      </c>
    </row>
    <row r="150" spans="1:41" ht="12.75">
      <c r="A150">
        <v>147</v>
      </c>
      <c r="AM150" s="34">
        <f t="shared" si="97"/>
      </c>
      <c r="AN150">
        <f t="shared" si="98"/>
      </c>
      <c r="AO150">
        <f t="shared" si="99"/>
      </c>
    </row>
    <row r="151" spans="1:41" ht="12.75">
      <c r="A151">
        <v>148</v>
      </c>
      <c r="AM151" s="34">
        <f t="shared" si="97"/>
      </c>
      <c r="AN151">
        <f t="shared" si="98"/>
      </c>
      <c r="AO151">
        <f t="shared" si="99"/>
      </c>
    </row>
    <row r="152" spans="1:41" ht="12.75">
      <c r="A152">
        <v>149</v>
      </c>
      <c r="AM152" s="34">
        <f t="shared" si="97"/>
      </c>
      <c r="AN152">
        <f t="shared" si="98"/>
      </c>
      <c r="AO152">
        <f t="shared" si="99"/>
      </c>
    </row>
    <row r="153" spans="1:41" ht="12.75">
      <c r="A153">
        <v>150</v>
      </c>
      <c r="AM153" s="34">
        <f t="shared" si="97"/>
      </c>
      <c r="AN153">
        <f t="shared" si="98"/>
      </c>
      <c r="AO153">
        <f t="shared" si="99"/>
      </c>
    </row>
    <row r="154" spans="1:41" ht="12.75">
      <c r="A154">
        <v>151</v>
      </c>
      <c r="AM154" s="34">
        <f t="shared" si="97"/>
      </c>
      <c r="AN154">
        <f t="shared" si="98"/>
      </c>
      <c r="AO154">
        <f t="shared" si="99"/>
      </c>
    </row>
    <row r="155" spans="1:41" ht="12.75">
      <c r="A155">
        <v>152</v>
      </c>
      <c r="AM155" s="34">
        <f t="shared" si="97"/>
      </c>
      <c r="AN155">
        <f t="shared" si="98"/>
      </c>
      <c r="AO155">
        <f t="shared" si="99"/>
      </c>
    </row>
    <row r="156" spans="1:41" ht="12.75">
      <c r="A156">
        <v>153</v>
      </c>
      <c r="AM156" s="34">
        <f t="shared" si="97"/>
      </c>
      <c r="AN156">
        <f t="shared" si="98"/>
      </c>
      <c r="AO156">
        <f t="shared" si="99"/>
      </c>
    </row>
    <row r="157" spans="1:41" ht="12.75">
      <c r="A157">
        <v>154</v>
      </c>
      <c r="AM157" s="34">
        <f t="shared" si="97"/>
      </c>
      <c r="AN157">
        <f t="shared" si="98"/>
      </c>
      <c r="AO157">
        <f t="shared" si="99"/>
      </c>
    </row>
    <row r="158" spans="1:41" ht="12.75">
      <c r="A158">
        <v>155</v>
      </c>
      <c r="AM158" s="34">
        <f t="shared" si="97"/>
      </c>
      <c r="AN158">
        <f t="shared" si="98"/>
      </c>
      <c r="AO158">
        <f t="shared" si="99"/>
      </c>
    </row>
    <row r="159" spans="1:41" ht="12.75">
      <c r="A159">
        <v>156</v>
      </c>
      <c r="AM159" s="34">
        <f t="shared" si="97"/>
      </c>
      <c r="AN159">
        <f t="shared" si="98"/>
      </c>
      <c r="AO159">
        <f t="shared" si="99"/>
      </c>
    </row>
    <row r="160" spans="1:41" ht="12.75">
      <c r="A160">
        <v>157</v>
      </c>
      <c r="AM160" s="34">
        <f t="shared" si="97"/>
      </c>
      <c r="AN160">
        <f t="shared" si="98"/>
      </c>
      <c r="AO160">
        <f t="shared" si="99"/>
      </c>
    </row>
    <row r="161" spans="1:41" ht="12.75">
      <c r="A161">
        <v>158</v>
      </c>
      <c r="AM161" s="34">
        <f t="shared" si="97"/>
      </c>
      <c r="AN161">
        <f t="shared" si="98"/>
      </c>
      <c r="AO161">
        <f t="shared" si="99"/>
      </c>
    </row>
    <row r="162" spans="1:41" ht="12.75">
      <c r="A162">
        <v>159</v>
      </c>
      <c r="AM162" s="34">
        <f t="shared" si="97"/>
      </c>
      <c r="AN162">
        <f t="shared" si="98"/>
      </c>
      <c r="AO162">
        <f t="shared" si="99"/>
      </c>
    </row>
    <row r="163" spans="1:41" ht="12.75">
      <c r="A163">
        <v>160</v>
      </c>
      <c r="AM163" s="34">
        <f t="shared" si="97"/>
      </c>
      <c r="AN163">
        <f t="shared" si="98"/>
      </c>
      <c r="AO163">
        <f t="shared" si="99"/>
      </c>
    </row>
    <row r="164" spans="1:41" ht="12.75">
      <c r="A164">
        <v>161</v>
      </c>
      <c r="AM164" s="34">
        <f t="shared" si="97"/>
      </c>
      <c r="AN164">
        <f t="shared" si="98"/>
      </c>
      <c r="AO164">
        <f t="shared" si="99"/>
      </c>
    </row>
    <row r="165" spans="1:41" ht="12.75">
      <c r="A165">
        <v>162</v>
      </c>
      <c r="AM165" s="34">
        <f t="shared" si="97"/>
      </c>
      <c r="AN165">
        <f t="shared" si="98"/>
      </c>
      <c r="AO165">
        <f t="shared" si="99"/>
      </c>
    </row>
    <row r="166" spans="1:41" ht="12.75">
      <c r="A166">
        <v>163</v>
      </c>
      <c r="AM166" s="34">
        <f t="shared" si="97"/>
      </c>
      <c r="AN166">
        <f t="shared" si="98"/>
      </c>
      <c r="AO166">
        <f t="shared" si="99"/>
      </c>
    </row>
    <row r="167" spans="1:41" ht="12.75">
      <c r="A167">
        <v>164</v>
      </c>
      <c r="AM167" s="34">
        <f t="shared" si="97"/>
      </c>
      <c r="AN167">
        <f t="shared" si="98"/>
      </c>
      <c r="AO167">
        <f t="shared" si="99"/>
      </c>
    </row>
    <row r="168" spans="1:41" ht="12.75">
      <c r="A168">
        <v>165</v>
      </c>
      <c r="AM168" s="34">
        <f t="shared" si="97"/>
      </c>
      <c r="AN168">
        <f t="shared" si="98"/>
      </c>
      <c r="AO168">
        <f t="shared" si="99"/>
      </c>
    </row>
    <row r="169" spans="1:41" ht="12.75">
      <c r="A169">
        <v>166</v>
      </c>
      <c r="AM169" s="34">
        <f t="shared" si="97"/>
      </c>
      <c r="AN169">
        <f t="shared" si="98"/>
      </c>
      <c r="AO169">
        <f t="shared" si="99"/>
      </c>
    </row>
    <row r="170" spans="1:41" ht="12.75">
      <c r="A170">
        <v>167</v>
      </c>
      <c r="AM170" s="34">
        <f t="shared" si="97"/>
      </c>
      <c r="AN170">
        <f t="shared" si="98"/>
      </c>
      <c r="AO170">
        <f t="shared" si="99"/>
      </c>
    </row>
    <row r="171" spans="1:41" ht="12.75">
      <c r="A171">
        <v>168</v>
      </c>
      <c r="AM171" s="34">
        <f t="shared" si="97"/>
      </c>
      <c r="AN171">
        <f t="shared" si="98"/>
      </c>
      <c r="AO171">
        <f t="shared" si="99"/>
      </c>
    </row>
    <row r="172" spans="1:41" ht="12.75">
      <c r="A172">
        <v>169</v>
      </c>
      <c r="AM172" s="34">
        <f t="shared" si="97"/>
      </c>
      <c r="AN172">
        <f t="shared" si="98"/>
      </c>
      <c r="AO172">
        <f t="shared" si="99"/>
      </c>
    </row>
    <row r="173" spans="1:41" ht="12.75">
      <c r="A173">
        <v>170</v>
      </c>
      <c r="AM173" s="34">
        <f t="shared" si="97"/>
      </c>
      <c r="AN173">
        <f t="shared" si="98"/>
      </c>
      <c r="AO173">
        <f t="shared" si="99"/>
      </c>
    </row>
    <row r="174" spans="1:41" ht="12.75">
      <c r="A174">
        <v>171</v>
      </c>
      <c r="AM174" s="34">
        <f t="shared" si="97"/>
      </c>
      <c r="AN174">
        <f t="shared" si="98"/>
      </c>
      <c r="AO174">
        <f t="shared" si="99"/>
      </c>
    </row>
    <row r="175" spans="1:41" ht="12.75">
      <c r="A175">
        <v>172</v>
      </c>
      <c r="AM175" s="34">
        <f t="shared" si="97"/>
      </c>
      <c r="AN175">
        <f t="shared" si="98"/>
      </c>
      <c r="AO175">
        <f t="shared" si="99"/>
      </c>
    </row>
    <row r="176" spans="1:41" ht="12.75">
      <c r="A176">
        <v>173</v>
      </c>
      <c r="AM176" s="34">
        <f t="shared" si="97"/>
      </c>
      <c r="AN176">
        <f t="shared" si="98"/>
      </c>
      <c r="AO176">
        <f t="shared" si="99"/>
      </c>
    </row>
    <row r="177" spans="1:41" ht="12.75">
      <c r="A177">
        <v>174</v>
      </c>
      <c r="AM177" s="34">
        <f t="shared" si="97"/>
      </c>
      <c r="AN177">
        <f t="shared" si="98"/>
      </c>
      <c r="AO177">
        <f t="shared" si="99"/>
      </c>
    </row>
    <row r="178" spans="1:41" ht="12.75">
      <c r="A178">
        <v>175</v>
      </c>
      <c r="AM178" s="34">
        <f t="shared" si="97"/>
      </c>
      <c r="AN178">
        <f t="shared" si="98"/>
      </c>
      <c r="AO178">
        <f t="shared" si="99"/>
      </c>
    </row>
    <row r="179" spans="1:41" ht="12.75">
      <c r="A179">
        <v>176</v>
      </c>
      <c r="AM179" s="34">
        <f t="shared" si="97"/>
      </c>
      <c r="AN179">
        <f t="shared" si="98"/>
      </c>
      <c r="AO179">
        <f t="shared" si="99"/>
      </c>
    </row>
    <row r="180" spans="1:41" ht="12.75">
      <c r="A180">
        <v>177</v>
      </c>
      <c r="AM180" s="34">
        <f t="shared" si="97"/>
      </c>
      <c r="AN180">
        <f t="shared" si="98"/>
      </c>
      <c r="AO180">
        <f t="shared" si="99"/>
      </c>
    </row>
    <row r="181" spans="1:41" ht="12.75">
      <c r="A181">
        <v>178</v>
      </c>
      <c r="AM181" s="34">
        <f t="shared" si="97"/>
      </c>
      <c r="AN181">
        <f t="shared" si="98"/>
      </c>
      <c r="AO181">
        <f t="shared" si="99"/>
      </c>
    </row>
    <row r="182" spans="1:41" ht="12.75">
      <c r="A182">
        <v>179</v>
      </c>
      <c r="AM182" s="34">
        <f t="shared" si="97"/>
      </c>
      <c r="AN182">
        <f t="shared" si="98"/>
      </c>
      <c r="AO182">
        <f t="shared" si="99"/>
      </c>
    </row>
    <row r="183" spans="1:41" ht="12.75">
      <c r="A183">
        <v>180</v>
      </c>
      <c r="AM183" s="34">
        <f t="shared" si="97"/>
      </c>
      <c r="AN183">
        <f t="shared" si="98"/>
      </c>
      <c r="AO183">
        <f t="shared" si="99"/>
      </c>
    </row>
    <row r="184" spans="1:41" ht="12.75">
      <c r="A184">
        <v>181</v>
      </c>
      <c r="AM184" s="34">
        <f t="shared" si="97"/>
      </c>
      <c r="AN184">
        <f t="shared" si="98"/>
      </c>
      <c r="AO184">
        <f t="shared" si="99"/>
      </c>
    </row>
    <row r="185" spans="1:41" ht="12.75">
      <c r="A185">
        <v>182</v>
      </c>
      <c r="AM185" s="34">
        <f t="shared" si="97"/>
      </c>
      <c r="AN185">
        <f t="shared" si="98"/>
      </c>
      <c r="AO185">
        <f t="shared" si="99"/>
      </c>
    </row>
    <row r="186" spans="1:41" ht="12.75">
      <c r="A186">
        <v>183</v>
      </c>
      <c r="AM186" s="34">
        <f t="shared" si="97"/>
      </c>
      <c r="AN186">
        <f t="shared" si="98"/>
      </c>
      <c r="AO186">
        <f t="shared" si="99"/>
      </c>
    </row>
    <row r="187" spans="1:41" ht="12.75">
      <c r="A187">
        <v>184</v>
      </c>
      <c r="AM187" s="34">
        <f t="shared" si="97"/>
      </c>
      <c r="AN187">
        <f t="shared" si="98"/>
      </c>
      <c r="AO187">
        <f t="shared" si="99"/>
      </c>
    </row>
    <row r="188" spans="1:41" ht="12.75">
      <c r="A188">
        <v>185</v>
      </c>
      <c r="AM188" s="34">
        <f t="shared" si="97"/>
      </c>
      <c r="AN188">
        <f t="shared" si="98"/>
      </c>
      <c r="AO188">
        <f t="shared" si="99"/>
      </c>
    </row>
    <row r="189" spans="1:41" ht="12.75">
      <c r="A189">
        <v>186</v>
      </c>
      <c r="AM189" s="34">
        <f t="shared" si="97"/>
      </c>
      <c r="AN189">
        <f t="shared" si="98"/>
      </c>
      <c r="AO189">
        <f t="shared" si="99"/>
      </c>
    </row>
    <row r="190" spans="1:41" ht="12.75">
      <c r="A190">
        <v>187</v>
      </c>
      <c r="AM190" s="34">
        <f t="shared" si="97"/>
      </c>
      <c r="AN190">
        <f t="shared" si="98"/>
      </c>
      <c r="AO190">
        <f t="shared" si="99"/>
      </c>
    </row>
    <row r="191" spans="1:41" ht="12.75">
      <c r="A191">
        <v>188</v>
      </c>
      <c r="AM191" s="34">
        <f t="shared" si="97"/>
      </c>
      <c r="AN191">
        <f t="shared" si="98"/>
      </c>
      <c r="AO191">
        <f t="shared" si="99"/>
      </c>
    </row>
    <row r="192" spans="1:41" ht="12.75">
      <c r="A192">
        <v>189</v>
      </c>
      <c r="AM192" s="34">
        <f t="shared" si="97"/>
      </c>
      <c r="AN192">
        <f t="shared" si="98"/>
      </c>
      <c r="AO192">
        <f t="shared" si="99"/>
      </c>
    </row>
    <row r="193" spans="1:41" ht="12.75">
      <c r="A193">
        <v>190</v>
      </c>
      <c r="AM193" s="34">
        <f t="shared" si="97"/>
      </c>
      <c r="AN193">
        <f t="shared" si="98"/>
      </c>
      <c r="AO193">
        <f t="shared" si="99"/>
      </c>
    </row>
    <row r="194" spans="1:41" ht="12.75">
      <c r="A194">
        <v>191</v>
      </c>
      <c r="AM194" s="34">
        <f t="shared" si="97"/>
      </c>
      <c r="AN194">
        <f t="shared" si="98"/>
      </c>
      <c r="AO194">
        <f t="shared" si="99"/>
      </c>
    </row>
    <row r="195" spans="1:41" ht="12.75">
      <c r="A195">
        <v>192</v>
      </c>
      <c r="AM195" s="34">
        <f t="shared" si="97"/>
      </c>
      <c r="AN195">
        <f t="shared" si="98"/>
      </c>
      <c r="AO195">
        <f t="shared" si="99"/>
      </c>
    </row>
    <row r="196" spans="1:41" ht="12.75">
      <c r="A196">
        <v>193</v>
      </c>
      <c r="AM196" s="34">
        <f aca="true" t="shared" si="100" ref="AM196:AM259">IF(AND(ISNUMBER(B196),OR(ISBLANK(C196),ISBLANK(D196),ISBLANK(E196),NOT(OR(F196="TSP",F196="PM10",F196="PM2.5",F196="PM1",F196="PM0.1")))),1,"")</f>
      </c>
      <c r="AN196">
        <f aca="true" t="shared" si="101" ref="AN196:AN259">IF(OR(SUM(G196:T196)=1,SUM(G196:T196)=0),"",1)</f>
      </c>
      <c r="AO196">
        <f aca="true" t="shared" si="102" ref="AO196:AO259">IF(AND(AC196&gt;=-0.06,AC196&lt;=0.06,MOD(AC196*100,2)=0,OR(AD196=0,AD196=0.5,AD196=1)),"",1)</f>
      </c>
    </row>
    <row r="197" spans="1:41" ht="12.75">
      <c r="A197">
        <v>194</v>
      </c>
      <c r="AM197" s="34">
        <f t="shared" si="100"/>
      </c>
      <c r="AN197">
        <f t="shared" si="101"/>
      </c>
      <c r="AO197">
        <f t="shared" si="102"/>
      </c>
    </row>
    <row r="198" spans="1:41" ht="12.75">
      <c r="A198">
        <v>195</v>
      </c>
      <c r="AM198" s="34">
        <f t="shared" si="100"/>
      </c>
      <c r="AN198">
        <f t="shared" si="101"/>
      </c>
      <c r="AO198">
        <f t="shared" si="102"/>
      </c>
    </row>
    <row r="199" spans="1:41" ht="12.75">
      <c r="A199">
        <v>196</v>
      </c>
      <c r="AM199" s="34">
        <f t="shared" si="100"/>
      </c>
      <c r="AN199">
        <f t="shared" si="101"/>
      </c>
      <c r="AO199">
        <f t="shared" si="102"/>
      </c>
    </row>
    <row r="200" spans="1:41" ht="12.75">
      <c r="A200">
        <v>197</v>
      </c>
      <c r="AM200" s="34">
        <f t="shared" si="100"/>
      </c>
      <c r="AN200">
        <f t="shared" si="101"/>
      </c>
      <c r="AO200">
        <f t="shared" si="102"/>
      </c>
    </row>
    <row r="201" spans="1:41" ht="12.75">
      <c r="A201">
        <v>198</v>
      </c>
      <c r="AM201" s="34">
        <f t="shared" si="100"/>
      </c>
      <c r="AN201">
        <f t="shared" si="101"/>
      </c>
      <c r="AO201">
        <f t="shared" si="102"/>
      </c>
    </row>
    <row r="202" spans="1:41" ht="12.75">
      <c r="A202">
        <v>199</v>
      </c>
      <c r="AM202" s="34">
        <f t="shared" si="100"/>
      </c>
      <c r="AN202">
        <f t="shared" si="101"/>
      </c>
      <c r="AO202">
        <f t="shared" si="102"/>
      </c>
    </row>
    <row r="203" spans="1:41" ht="12.75">
      <c r="A203">
        <v>200</v>
      </c>
      <c r="AM203" s="34">
        <f t="shared" si="100"/>
      </c>
      <c r="AN203">
        <f t="shared" si="101"/>
      </c>
      <c r="AO203">
        <f t="shared" si="102"/>
      </c>
    </row>
    <row r="204" spans="1:41" ht="12.75">
      <c r="A204">
        <v>201</v>
      </c>
      <c r="AM204" s="34">
        <f t="shared" si="100"/>
      </c>
      <c r="AN204">
        <f t="shared" si="101"/>
      </c>
      <c r="AO204">
        <f t="shared" si="102"/>
      </c>
    </row>
    <row r="205" spans="1:41" ht="12.75">
      <c r="A205">
        <v>202</v>
      </c>
      <c r="AM205" s="34">
        <f t="shared" si="100"/>
      </c>
      <c r="AN205">
        <f t="shared" si="101"/>
      </c>
      <c r="AO205">
        <f t="shared" si="102"/>
      </c>
    </row>
    <row r="206" spans="1:41" ht="12.75">
      <c r="A206">
        <v>203</v>
      </c>
      <c r="AM206" s="34">
        <f t="shared" si="100"/>
      </c>
      <c r="AN206">
        <f t="shared" si="101"/>
      </c>
      <c r="AO206">
        <f t="shared" si="102"/>
      </c>
    </row>
    <row r="207" spans="1:41" ht="12.75">
      <c r="A207">
        <v>204</v>
      </c>
      <c r="AM207" s="34">
        <f t="shared" si="100"/>
      </c>
      <c r="AN207">
        <f t="shared" si="101"/>
      </c>
      <c r="AO207">
        <f t="shared" si="102"/>
      </c>
    </row>
    <row r="208" spans="1:41" ht="12.75">
      <c r="A208">
        <v>205</v>
      </c>
      <c r="AM208" s="34">
        <f t="shared" si="100"/>
      </c>
      <c r="AN208">
        <f t="shared" si="101"/>
      </c>
      <c r="AO208">
        <f t="shared" si="102"/>
      </c>
    </row>
    <row r="209" spans="1:41" ht="12.75">
      <c r="A209">
        <v>206</v>
      </c>
      <c r="AM209" s="34">
        <f t="shared" si="100"/>
      </c>
      <c r="AN209">
        <f t="shared" si="101"/>
      </c>
      <c r="AO209">
        <f t="shared" si="102"/>
      </c>
    </row>
    <row r="210" spans="1:41" ht="12.75">
      <c r="A210">
        <v>207</v>
      </c>
      <c r="AM210" s="34">
        <f t="shared" si="100"/>
      </c>
      <c r="AN210">
        <f t="shared" si="101"/>
      </c>
      <c r="AO210">
        <f t="shared" si="102"/>
      </c>
    </row>
    <row r="211" spans="1:41" ht="12.75">
      <c r="A211">
        <v>208</v>
      </c>
      <c r="AM211" s="34">
        <f t="shared" si="100"/>
      </c>
      <c r="AN211">
        <f t="shared" si="101"/>
      </c>
      <c r="AO211">
        <f t="shared" si="102"/>
      </c>
    </row>
    <row r="212" spans="1:41" ht="12.75">
      <c r="A212">
        <v>209</v>
      </c>
      <c r="AM212" s="34">
        <f t="shared" si="100"/>
      </c>
      <c r="AN212">
        <f t="shared" si="101"/>
      </c>
      <c r="AO212">
        <f t="shared" si="102"/>
      </c>
    </row>
    <row r="213" spans="1:41" ht="12.75">
      <c r="A213">
        <v>210</v>
      </c>
      <c r="AM213" s="34">
        <f t="shared" si="100"/>
      </c>
      <c r="AN213">
        <f t="shared" si="101"/>
      </c>
      <c r="AO213">
        <f t="shared" si="102"/>
      </c>
    </row>
    <row r="214" spans="1:41" ht="12.75">
      <c r="A214">
        <v>211</v>
      </c>
      <c r="AM214" s="34">
        <f t="shared" si="100"/>
      </c>
      <c r="AN214">
        <f t="shared" si="101"/>
      </c>
      <c r="AO214">
        <f t="shared" si="102"/>
      </c>
    </row>
    <row r="215" spans="1:41" ht="12.75">
      <c r="A215">
        <v>212</v>
      </c>
      <c r="AM215" s="34">
        <f t="shared" si="100"/>
      </c>
      <c r="AN215">
        <f t="shared" si="101"/>
      </c>
      <c r="AO215">
        <f t="shared" si="102"/>
      </c>
    </row>
    <row r="216" spans="1:41" ht="12.75">
      <c r="A216">
        <v>213</v>
      </c>
      <c r="AM216" s="34">
        <f t="shared" si="100"/>
      </c>
      <c r="AN216">
        <f t="shared" si="101"/>
      </c>
      <c r="AO216">
        <f t="shared" si="102"/>
      </c>
    </row>
    <row r="217" spans="1:41" ht="12.75">
      <c r="A217">
        <v>214</v>
      </c>
      <c r="AM217" s="34">
        <f t="shared" si="100"/>
      </c>
      <c r="AN217">
        <f t="shared" si="101"/>
      </c>
      <c r="AO217">
        <f t="shared" si="102"/>
      </c>
    </row>
    <row r="218" spans="1:41" ht="12.75">
      <c r="A218">
        <v>215</v>
      </c>
      <c r="AM218" s="34">
        <f t="shared" si="100"/>
      </c>
      <c r="AN218">
        <f t="shared" si="101"/>
      </c>
      <c r="AO218">
        <f t="shared" si="102"/>
      </c>
    </row>
    <row r="219" spans="1:41" ht="12.75">
      <c r="A219">
        <v>216</v>
      </c>
      <c r="AM219" s="34">
        <f t="shared" si="100"/>
      </c>
      <c r="AN219">
        <f t="shared" si="101"/>
      </c>
      <c r="AO219">
        <f t="shared" si="102"/>
      </c>
    </row>
    <row r="220" spans="1:41" ht="12.75">
      <c r="A220">
        <v>217</v>
      </c>
      <c r="AM220" s="34">
        <f t="shared" si="100"/>
      </c>
      <c r="AN220">
        <f t="shared" si="101"/>
      </c>
      <c r="AO220">
        <f t="shared" si="102"/>
      </c>
    </row>
    <row r="221" spans="1:41" ht="12.75">
      <c r="A221">
        <v>218</v>
      </c>
      <c r="AM221" s="34">
        <f t="shared" si="100"/>
      </c>
      <c r="AN221">
        <f t="shared" si="101"/>
      </c>
      <c r="AO221">
        <f t="shared" si="102"/>
      </c>
    </row>
    <row r="222" spans="1:41" ht="12.75">
      <c r="A222">
        <v>219</v>
      </c>
      <c r="AM222" s="34">
        <f t="shared" si="100"/>
      </c>
      <c r="AN222">
        <f t="shared" si="101"/>
      </c>
      <c r="AO222">
        <f t="shared" si="102"/>
      </c>
    </row>
    <row r="223" spans="1:41" ht="12.75">
      <c r="A223">
        <v>220</v>
      </c>
      <c r="AM223" s="34">
        <f t="shared" si="100"/>
      </c>
      <c r="AN223">
        <f t="shared" si="101"/>
      </c>
      <c r="AO223">
        <f t="shared" si="102"/>
      </c>
    </row>
    <row r="224" spans="1:41" ht="12.75">
      <c r="A224">
        <v>221</v>
      </c>
      <c r="AM224" s="34">
        <f t="shared" si="100"/>
      </c>
      <c r="AN224">
        <f t="shared" si="101"/>
      </c>
      <c r="AO224">
        <f t="shared" si="102"/>
      </c>
    </row>
    <row r="225" spans="1:41" ht="12.75">
      <c r="A225">
        <v>222</v>
      </c>
      <c r="AM225" s="34">
        <f t="shared" si="100"/>
      </c>
      <c r="AN225">
        <f t="shared" si="101"/>
      </c>
      <c r="AO225">
        <f t="shared" si="102"/>
      </c>
    </row>
    <row r="226" spans="1:41" ht="12.75">
      <c r="A226">
        <v>223</v>
      </c>
      <c r="AM226" s="34">
        <f t="shared" si="100"/>
      </c>
      <c r="AN226">
        <f t="shared" si="101"/>
      </c>
      <c r="AO226">
        <f t="shared" si="102"/>
      </c>
    </row>
    <row r="227" spans="1:41" ht="12.75">
      <c r="A227">
        <v>224</v>
      </c>
      <c r="AM227" s="34">
        <f t="shared" si="100"/>
      </c>
      <c r="AN227">
        <f t="shared" si="101"/>
      </c>
      <c r="AO227">
        <f t="shared" si="102"/>
      </c>
    </row>
    <row r="228" spans="1:41" ht="12.75">
      <c r="A228">
        <v>225</v>
      </c>
      <c r="AM228" s="34">
        <f t="shared" si="100"/>
      </c>
      <c r="AN228">
        <f t="shared" si="101"/>
      </c>
      <c r="AO228">
        <f t="shared" si="102"/>
      </c>
    </row>
    <row r="229" spans="1:41" ht="12.75">
      <c r="A229">
        <v>226</v>
      </c>
      <c r="AM229" s="34">
        <f t="shared" si="100"/>
      </c>
      <c r="AN229">
        <f t="shared" si="101"/>
      </c>
      <c r="AO229">
        <f t="shared" si="102"/>
      </c>
    </row>
    <row r="230" spans="1:41" ht="12.75">
      <c r="A230">
        <v>227</v>
      </c>
      <c r="AM230" s="34">
        <f t="shared" si="100"/>
      </c>
      <c r="AN230">
        <f t="shared" si="101"/>
      </c>
      <c r="AO230">
        <f t="shared" si="102"/>
      </c>
    </row>
    <row r="231" spans="1:41" ht="12.75">
      <c r="A231">
        <v>228</v>
      </c>
      <c r="AM231" s="34">
        <f t="shared" si="100"/>
      </c>
      <c r="AN231">
        <f t="shared" si="101"/>
      </c>
      <c r="AO231">
        <f t="shared" si="102"/>
      </c>
    </row>
    <row r="232" spans="1:41" ht="12.75">
      <c r="A232">
        <v>229</v>
      </c>
      <c r="AM232" s="34">
        <f t="shared" si="100"/>
      </c>
      <c r="AN232">
        <f t="shared" si="101"/>
      </c>
      <c r="AO232">
        <f t="shared" si="102"/>
      </c>
    </row>
    <row r="233" spans="1:41" ht="12.75">
      <c r="A233">
        <v>230</v>
      </c>
      <c r="AM233" s="34">
        <f t="shared" si="100"/>
      </c>
      <c r="AN233">
        <f t="shared" si="101"/>
      </c>
      <c r="AO233">
        <f t="shared" si="102"/>
      </c>
    </row>
    <row r="234" spans="1:41" ht="12.75">
      <c r="A234">
        <v>231</v>
      </c>
      <c r="AM234" s="34">
        <f t="shared" si="100"/>
      </c>
      <c r="AN234">
        <f t="shared" si="101"/>
      </c>
      <c r="AO234">
        <f t="shared" si="102"/>
      </c>
    </row>
    <row r="235" spans="1:41" ht="12.75">
      <c r="A235">
        <v>232</v>
      </c>
      <c r="AM235" s="34">
        <f t="shared" si="100"/>
      </c>
      <c r="AN235">
        <f t="shared" si="101"/>
      </c>
      <c r="AO235">
        <f t="shared" si="102"/>
      </c>
    </row>
    <row r="236" spans="1:41" ht="12.75">
      <c r="A236">
        <v>233</v>
      </c>
      <c r="AM236" s="34">
        <f t="shared" si="100"/>
      </c>
      <c r="AN236">
        <f t="shared" si="101"/>
      </c>
      <c r="AO236">
        <f t="shared" si="102"/>
      </c>
    </row>
    <row r="237" spans="1:41" ht="12.75">
      <c r="A237">
        <v>234</v>
      </c>
      <c r="AM237" s="34">
        <f t="shared" si="100"/>
      </c>
      <c r="AN237">
        <f t="shared" si="101"/>
      </c>
      <c r="AO237">
        <f t="shared" si="102"/>
      </c>
    </row>
    <row r="238" spans="1:41" ht="12.75">
      <c r="A238">
        <v>235</v>
      </c>
      <c r="AM238" s="34">
        <f t="shared" si="100"/>
      </c>
      <c r="AN238">
        <f t="shared" si="101"/>
      </c>
      <c r="AO238">
        <f t="shared" si="102"/>
      </c>
    </row>
    <row r="239" spans="1:41" ht="12.75">
      <c r="A239">
        <v>236</v>
      </c>
      <c r="AM239" s="34">
        <f t="shared" si="100"/>
      </c>
      <c r="AN239">
        <f t="shared" si="101"/>
      </c>
      <c r="AO239">
        <f t="shared" si="102"/>
      </c>
    </row>
    <row r="240" spans="1:41" ht="12.75">
      <c r="A240">
        <v>237</v>
      </c>
      <c r="AM240" s="34">
        <f t="shared" si="100"/>
      </c>
      <c r="AN240">
        <f t="shared" si="101"/>
      </c>
      <c r="AO240">
        <f t="shared" si="102"/>
      </c>
    </row>
    <row r="241" spans="1:41" ht="12.75">
      <c r="A241">
        <v>238</v>
      </c>
      <c r="AM241" s="34">
        <f t="shared" si="100"/>
      </c>
      <c r="AN241">
        <f t="shared" si="101"/>
      </c>
      <c r="AO241">
        <f t="shared" si="102"/>
      </c>
    </row>
    <row r="242" spans="1:41" ht="12.75">
      <c r="A242">
        <v>239</v>
      </c>
      <c r="AM242" s="34">
        <f t="shared" si="100"/>
      </c>
      <c r="AN242">
        <f t="shared" si="101"/>
      </c>
      <c r="AO242">
        <f t="shared" si="102"/>
      </c>
    </row>
    <row r="243" spans="1:41" ht="12.75">
      <c r="A243">
        <v>240</v>
      </c>
      <c r="AM243" s="34">
        <f t="shared" si="100"/>
      </c>
      <c r="AN243">
        <f t="shared" si="101"/>
      </c>
      <c r="AO243">
        <f t="shared" si="102"/>
      </c>
    </row>
    <row r="244" spans="1:41" ht="12.75">
      <c r="A244">
        <v>241</v>
      </c>
      <c r="AM244" s="34">
        <f t="shared" si="100"/>
      </c>
      <c r="AN244">
        <f t="shared" si="101"/>
      </c>
      <c r="AO244">
        <f t="shared" si="102"/>
      </c>
    </row>
    <row r="245" spans="1:41" ht="12.75">
      <c r="A245">
        <v>242</v>
      </c>
      <c r="AM245" s="34">
        <f t="shared" si="100"/>
      </c>
      <c r="AN245">
        <f t="shared" si="101"/>
      </c>
      <c r="AO245">
        <f t="shared" si="102"/>
      </c>
    </row>
    <row r="246" spans="1:41" ht="12.75">
      <c r="A246">
        <v>243</v>
      </c>
      <c r="AM246" s="34">
        <f t="shared" si="100"/>
      </c>
      <c r="AN246">
        <f t="shared" si="101"/>
      </c>
      <c r="AO246">
        <f t="shared" si="102"/>
      </c>
    </row>
    <row r="247" spans="1:41" ht="12.75">
      <c r="A247">
        <v>244</v>
      </c>
      <c r="AM247" s="34">
        <f t="shared" si="100"/>
      </c>
      <c r="AN247">
        <f t="shared" si="101"/>
      </c>
      <c r="AO247">
        <f t="shared" si="102"/>
      </c>
    </row>
    <row r="248" spans="1:41" ht="12.75">
      <c r="A248">
        <v>245</v>
      </c>
      <c r="AM248" s="34">
        <f t="shared" si="100"/>
      </c>
      <c r="AN248">
        <f t="shared" si="101"/>
      </c>
      <c r="AO248">
        <f t="shared" si="102"/>
      </c>
    </row>
    <row r="249" spans="1:41" ht="12.75">
      <c r="A249">
        <v>246</v>
      </c>
      <c r="AM249" s="34">
        <f t="shared" si="100"/>
      </c>
      <c r="AN249">
        <f t="shared" si="101"/>
      </c>
      <c r="AO249">
        <f t="shared" si="102"/>
      </c>
    </row>
    <row r="250" spans="1:41" ht="12.75">
      <c r="A250">
        <v>247</v>
      </c>
      <c r="AM250" s="34">
        <f t="shared" si="100"/>
      </c>
      <c r="AN250">
        <f t="shared" si="101"/>
      </c>
      <c r="AO250">
        <f t="shared" si="102"/>
      </c>
    </row>
    <row r="251" spans="1:41" ht="12.75">
      <c r="A251">
        <v>248</v>
      </c>
      <c r="AM251" s="34">
        <f t="shared" si="100"/>
      </c>
      <c r="AN251">
        <f t="shared" si="101"/>
      </c>
      <c r="AO251">
        <f t="shared" si="102"/>
      </c>
    </row>
    <row r="252" spans="1:41" ht="12.75">
      <c r="A252">
        <v>249</v>
      </c>
      <c r="AM252" s="34">
        <f t="shared" si="100"/>
      </c>
      <c r="AN252">
        <f t="shared" si="101"/>
      </c>
      <c r="AO252">
        <f t="shared" si="102"/>
      </c>
    </row>
    <row r="253" spans="1:41" ht="12.75">
      <c r="A253">
        <v>250</v>
      </c>
      <c r="AM253" s="34">
        <f t="shared" si="100"/>
      </c>
      <c r="AN253">
        <f t="shared" si="101"/>
      </c>
      <c r="AO253">
        <f t="shared" si="102"/>
      </c>
    </row>
    <row r="254" spans="1:41" ht="12.75">
      <c r="A254">
        <v>251</v>
      </c>
      <c r="AM254" s="34">
        <f t="shared" si="100"/>
      </c>
      <c r="AN254">
        <f t="shared" si="101"/>
      </c>
      <c r="AO254">
        <f t="shared" si="102"/>
      </c>
    </row>
    <row r="255" spans="1:41" ht="12.75">
      <c r="A255">
        <v>252</v>
      </c>
      <c r="AM255" s="34">
        <f t="shared" si="100"/>
      </c>
      <c r="AN255">
        <f t="shared" si="101"/>
      </c>
      <c r="AO255">
        <f t="shared" si="102"/>
      </c>
    </row>
    <row r="256" spans="1:41" ht="12.75">
      <c r="A256">
        <v>253</v>
      </c>
      <c r="AM256" s="34">
        <f t="shared" si="100"/>
      </c>
      <c r="AN256">
        <f t="shared" si="101"/>
      </c>
      <c r="AO256">
        <f t="shared" si="102"/>
      </c>
    </row>
    <row r="257" spans="1:41" ht="12.75">
      <c r="A257">
        <v>254</v>
      </c>
      <c r="AM257" s="34">
        <f t="shared" si="100"/>
      </c>
      <c r="AN257">
        <f t="shared" si="101"/>
      </c>
      <c r="AO257">
        <f t="shared" si="102"/>
      </c>
    </row>
    <row r="258" spans="1:41" ht="12.75">
      <c r="A258">
        <v>255</v>
      </c>
      <c r="AM258" s="34">
        <f t="shared" si="100"/>
      </c>
      <c r="AN258">
        <f t="shared" si="101"/>
      </c>
      <c r="AO258">
        <f t="shared" si="102"/>
      </c>
    </row>
    <row r="259" spans="1:41" ht="12.75">
      <c r="A259">
        <v>256</v>
      </c>
      <c r="AM259" s="34">
        <f t="shared" si="100"/>
      </c>
      <c r="AN259">
        <f t="shared" si="101"/>
      </c>
      <c r="AO259">
        <f t="shared" si="102"/>
      </c>
    </row>
    <row r="260" spans="1:41" ht="12.75">
      <c r="A260">
        <v>257</v>
      </c>
      <c r="AM260" s="34">
        <f aca="true" t="shared" si="103" ref="AM260:AM323">IF(AND(ISNUMBER(B260),OR(ISBLANK(C260),ISBLANK(D260),ISBLANK(E260),NOT(OR(F260="TSP",F260="PM10",F260="PM2.5",F260="PM1",F260="PM0.1")))),1,"")</f>
      </c>
      <c r="AN260">
        <f aca="true" t="shared" si="104" ref="AN260:AN323">IF(OR(SUM(G260:T260)=1,SUM(G260:T260)=0),"",1)</f>
      </c>
      <c r="AO260">
        <f aca="true" t="shared" si="105" ref="AO260:AO323">IF(AND(AC260&gt;=-0.06,AC260&lt;=0.06,MOD(AC260*100,2)=0,OR(AD260=0,AD260=0.5,AD260=1)),"",1)</f>
      </c>
    </row>
    <row r="261" spans="1:41" ht="12.75">
      <c r="A261">
        <v>258</v>
      </c>
      <c r="AM261" s="34">
        <f t="shared" si="103"/>
      </c>
      <c r="AN261">
        <f t="shared" si="104"/>
      </c>
      <c r="AO261">
        <f t="shared" si="105"/>
      </c>
    </row>
    <row r="262" spans="1:41" ht="12.75">
      <c r="A262">
        <v>259</v>
      </c>
      <c r="AM262" s="34">
        <f t="shared" si="103"/>
      </c>
      <c r="AN262">
        <f t="shared" si="104"/>
      </c>
      <c r="AO262">
        <f t="shared" si="105"/>
      </c>
    </row>
    <row r="263" spans="1:41" ht="12.75">
      <c r="A263">
        <v>260</v>
      </c>
      <c r="AM263" s="34">
        <f t="shared" si="103"/>
      </c>
      <c r="AN263">
        <f t="shared" si="104"/>
      </c>
      <c r="AO263">
        <f t="shared" si="105"/>
      </c>
    </row>
    <row r="264" spans="1:41" ht="12.75">
      <c r="A264">
        <v>261</v>
      </c>
      <c r="AM264" s="34">
        <f t="shared" si="103"/>
      </c>
      <c r="AN264">
        <f t="shared" si="104"/>
      </c>
      <c r="AO264">
        <f t="shared" si="105"/>
      </c>
    </row>
    <row r="265" spans="1:41" ht="12.75">
      <c r="A265">
        <v>262</v>
      </c>
      <c r="AM265" s="34">
        <f t="shared" si="103"/>
      </c>
      <c r="AN265">
        <f t="shared" si="104"/>
      </c>
      <c r="AO265">
        <f t="shared" si="105"/>
      </c>
    </row>
    <row r="266" spans="1:41" ht="12.75">
      <c r="A266">
        <v>263</v>
      </c>
      <c r="AM266" s="34">
        <f t="shared" si="103"/>
      </c>
      <c r="AN266">
        <f t="shared" si="104"/>
      </c>
      <c r="AO266">
        <f t="shared" si="105"/>
      </c>
    </row>
    <row r="267" spans="1:41" ht="12.75">
      <c r="A267">
        <v>264</v>
      </c>
      <c r="AM267" s="34">
        <f t="shared" si="103"/>
      </c>
      <c r="AN267">
        <f t="shared" si="104"/>
      </c>
      <c r="AO267">
        <f t="shared" si="105"/>
      </c>
    </row>
    <row r="268" spans="1:41" ht="12.75">
      <c r="A268">
        <v>265</v>
      </c>
      <c r="AM268" s="34">
        <f t="shared" si="103"/>
      </c>
      <c r="AN268">
        <f t="shared" si="104"/>
      </c>
      <c r="AO268">
        <f t="shared" si="105"/>
      </c>
    </row>
    <row r="269" spans="1:41" ht="12.75">
      <c r="A269">
        <v>266</v>
      </c>
      <c r="AM269" s="34">
        <f t="shared" si="103"/>
      </c>
      <c r="AN269">
        <f t="shared" si="104"/>
      </c>
      <c r="AO269">
        <f t="shared" si="105"/>
      </c>
    </row>
    <row r="270" spans="1:41" ht="12.75">
      <c r="A270">
        <v>267</v>
      </c>
      <c r="AM270" s="34">
        <f t="shared" si="103"/>
      </c>
      <c r="AN270">
        <f t="shared" si="104"/>
      </c>
      <c r="AO270">
        <f t="shared" si="105"/>
      </c>
    </row>
    <row r="271" spans="1:41" ht="12.75">
      <c r="A271">
        <v>268</v>
      </c>
      <c r="AM271" s="34">
        <f t="shared" si="103"/>
      </c>
      <c r="AN271">
        <f t="shared" si="104"/>
      </c>
      <c r="AO271">
        <f t="shared" si="105"/>
      </c>
    </row>
    <row r="272" spans="1:41" ht="12.75">
      <c r="A272">
        <v>269</v>
      </c>
      <c r="AM272" s="34">
        <f t="shared" si="103"/>
      </c>
      <c r="AN272">
        <f t="shared" si="104"/>
      </c>
      <c r="AO272">
        <f t="shared" si="105"/>
      </c>
    </row>
    <row r="273" spans="1:41" ht="12.75">
      <c r="A273">
        <v>270</v>
      </c>
      <c r="AM273" s="34">
        <f t="shared" si="103"/>
      </c>
      <c r="AN273">
        <f t="shared" si="104"/>
      </c>
      <c r="AO273">
        <f t="shared" si="105"/>
      </c>
    </row>
    <row r="274" spans="1:41" ht="12.75">
      <c r="A274">
        <v>271</v>
      </c>
      <c r="AM274" s="34">
        <f t="shared" si="103"/>
      </c>
      <c r="AN274">
        <f t="shared" si="104"/>
      </c>
      <c r="AO274">
        <f t="shared" si="105"/>
      </c>
    </row>
    <row r="275" spans="1:41" ht="12.75">
      <c r="A275">
        <v>272</v>
      </c>
      <c r="AM275" s="34">
        <f t="shared" si="103"/>
      </c>
      <c r="AN275">
        <f t="shared" si="104"/>
      </c>
      <c r="AO275">
        <f t="shared" si="105"/>
      </c>
    </row>
    <row r="276" spans="1:41" ht="12.75">
      <c r="A276">
        <v>273</v>
      </c>
      <c r="AM276" s="34">
        <f t="shared" si="103"/>
      </c>
      <c r="AN276">
        <f t="shared" si="104"/>
      </c>
      <c r="AO276">
        <f t="shared" si="105"/>
      </c>
    </row>
    <row r="277" spans="1:41" ht="12.75">
      <c r="A277">
        <v>274</v>
      </c>
      <c r="AM277" s="34">
        <f t="shared" si="103"/>
      </c>
      <c r="AN277">
        <f t="shared" si="104"/>
      </c>
      <c r="AO277">
        <f t="shared" si="105"/>
      </c>
    </row>
    <row r="278" spans="1:41" ht="12.75">
      <c r="A278">
        <v>275</v>
      </c>
      <c r="AM278" s="34">
        <f t="shared" si="103"/>
      </c>
      <c r="AN278">
        <f t="shared" si="104"/>
      </c>
      <c r="AO278">
        <f t="shared" si="105"/>
      </c>
    </row>
    <row r="279" spans="1:41" ht="12.75">
      <c r="A279">
        <v>276</v>
      </c>
      <c r="AM279" s="34">
        <f t="shared" si="103"/>
      </c>
      <c r="AN279">
        <f t="shared" si="104"/>
      </c>
      <c r="AO279">
        <f t="shared" si="105"/>
      </c>
    </row>
    <row r="280" spans="1:41" ht="12.75">
      <c r="A280">
        <v>277</v>
      </c>
      <c r="AM280" s="34">
        <f t="shared" si="103"/>
      </c>
      <c r="AN280">
        <f t="shared" si="104"/>
      </c>
      <c r="AO280">
        <f t="shared" si="105"/>
      </c>
    </row>
    <row r="281" spans="1:41" ht="12.75">
      <c r="A281">
        <v>278</v>
      </c>
      <c r="AM281" s="34">
        <f t="shared" si="103"/>
      </c>
      <c r="AN281">
        <f t="shared" si="104"/>
      </c>
      <c r="AO281">
        <f t="shared" si="105"/>
      </c>
    </row>
    <row r="282" spans="1:41" ht="12.75">
      <c r="A282">
        <v>279</v>
      </c>
      <c r="AM282" s="34">
        <f t="shared" si="103"/>
      </c>
      <c r="AN282">
        <f t="shared" si="104"/>
      </c>
      <c r="AO282">
        <f t="shared" si="105"/>
      </c>
    </row>
    <row r="283" spans="1:41" ht="12.75">
      <c r="A283">
        <v>280</v>
      </c>
      <c r="AM283" s="34">
        <f t="shared" si="103"/>
      </c>
      <c r="AN283">
        <f t="shared" si="104"/>
      </c>
      <c r="AO283">
        <f t="shared" si="105"/>
      </c>
    </row>
    <row r="284" spans="1:41" ht="12.75">
      <c r="A284">
        <v>281</v>
      </c>
      <c r="AM284" s="34">
        <f t="shared" si="103"/>
      </c>
      <c r="AN284">
        <f t="shared" si="104"/>
      </c>
      <c r="AO284">
        <f t="shared" si="105"/>
      </c>
    </row>
    <row r="285" spans="1:41" ht="12.75">
      <c r="A285">
        <v>282</v>
      </c>
      <c r="AM285" s="34">
        <f t="shared" si="103"/>
      </c>
      <c r="AN285">
        <f t="shared" si="104"/>
      </c>
      <c r="AO285">
        <f t="shared" si="105"/>
      </c>
    </row>
    <row r="286" spans="1:41" ht="12.75">
      <c r="A286">
        <v>283</v>
      </c>
      <c r="AM286" s="34">
        <f t="shared" si="103"/>
      </c>
      <c r="AN286">
        <f t="shared" si="104"/>
      </c>
      <c r="AO286">
        <f t="shared" si="105"/>
      </c>
    </row>
    <row r="287" spans="1:41" ht="12.75">
      <c r="A287">
        <v>284</v>
      </c>
      <c r="AM287" s="34">
        <f t="shared" si="103"/>
      </c>
      <c r="AN287">
        <f t="shared" si="104"/>
      </c>
      <c r="AO287">
        <f t="shared" si="105"/>
      </c>
    </row>
    <row r="288" spans="1:41" ht="12.75">
      <c r="A288">
        <v>285</v>
      </c>
      <c r="AM288" s="34">
        <f t="shared" si="103"/>
      </c>
      <c r="AN288">
        <f t="shared" si="104"/>
      </c>
      <c r="AO288">
        <f t="shared" si="105"/>
      </c>
    </row>
    <row r="289" spans="1:41" ht="12.75">
      <c r="A289">
        <v>286</v>
      </c>
      <c r="AM289" s="34">
        <f t="shared" si="103"/>
      </c>
      <c r="AN289">
        <f t="shared" si="104"/>
      </c>
      <c r="AO289">
        <f t="shared" si="105"/>
      </c>
    </row>
    <row r="290" spans="1:41" ht="12.75">
      <c r="A290">
        <v>287</v>
      </c>
      <c r="AM290" s="34">
        <f t="shared" si="103"/>
      </c>
      <c r="AN290">
        <f t="shared" si="104"/>
      </c>
      <c r="AO290">
        <f t="shared" si="105"/>
      </c>
    </row>
    <row r="291" spans="1:41" ht="12.75">
      <c r="A291">
        <v>288</v>
      </c>
      <c r="AM291" s="34">
        <f t="shared" si="103"/>
      </c>
      <c r="AN291">
        <f t="shared" si="104"/>
      </c>
      <c r="AO291">
        <f t="shared" si="105"/>
      </c>
    </row>
    <row r="292" spans="1:41" ht="12.75">
      <c r="A292">
        <v>289</v>
      </c>
      <c r="AM292" s="34">
        <f t="shared" si="103"/>
      </c>
      <c r="AN292">
        <f t="shared" si="104"/>
      </c>
      <c r="AO292">
        <f t="shared" si="105"/>
      </c>
    </row>
    <row r="293" spans="1:41" ht="12.75">
      <c r="A293">
        <v>290</v>
      </c>
      <c r="AM293" s="34">
        <f t="shared" si="103"/>
      </c>
      <c r="AN293">
        <f t="shared" si="104"/>
      </c>
      <c r="AO293">
        <f t="shared" si="105"/>
      </c>
    </row>
    <row r="294" spans="1:41" ht="12.75">
      <c r="A294">
        <v>291</v>
      </c>
      <c r="AM294" s="34">
        <f t="shared" si="103"/>
      </c>
      <c r="AN294">
        <f t="shared" si="104"/>
      </c>
      <c r="AO294">
        <f t="shared" si="105"/>
      </c>
    </row>
    <row r="295" spans="1:41" ht="12.75">
      <c r="A295">
        <v>292</v>
      </c>
      <c r="AM295" s="34">
        <f t="shared" si="103"/>
      </c>
      <c r="AN295">
        <f t="shared" si="104"/>
      </c>
      <c r="AO295">
        <f t="shared" si="105"/>
      </c>
    </row>
    <row r="296" spans="1:41" ht="12.75">
      <c r="A296">
        <v>293</v>
      </c>
      <c r="AM296" s="34">
        <f t="shared" si="103"/>
      </c>
      <c r="AN296">
        <f t="shared" si="104"/>
      </c>
      <c r="AO296">
        <f t="shared" si="105"/>
      </c>
    </row>
    <row r="297" spans="1:41" ht="12.75">
      <c r="A297">
        <v>294</v>
      </c>
      <c r="AM297" s="34">
        <f t="shared" si="103"/>
      </c>
      <c r="AN297">
        <f t="shared" si="104"/>
      </c>
      <c r="AO297">
        <f t="shared" si="105"/>
      </c>
    </row>
    <row r="298" spans="1:41" ht="12.75">
      <c r="A298">
        <v>295</v>
      </c>
      <c r="AM298" s="34">
        <f t="shared" si="103"/>
      </c>
      <c r="AN298">
        <f t="shared" si="104"/>
      </c>
      <c r="AO298">
        <f t="shared" si="105"/>
      </c>
    </row>
    <row r="299" spans="1:41" ht="12.75">
      <c r="A299">
        <v>296</v>
      </c>
      <c r="AM299" s="34">
        <f t="shared" si="103"/>
      </c>
      <c r="AN299">
        <f t="shared" si="104"/>
      </c>
      <c r="AO299">
        <f t="shared" si="105"/>
      </c>
    </row>
    <row r="300" spans="1:41" ht="12.75">
      <c r="A300">
        <v>297</v>
      </c>
      <c r="AM300" s="34">
        <f t="shared" si="103"/>
      </c>
      <c r="AN300">
        <f t="shared" si="104"/>
      </c>
      <c r="AO300">
        <f t="shared" si="105"/>
      </c>
    </row>
    <row r="301" spans="1:41" ht="12.75">
      <c r="A301">
        <v>298</v>
      </c>
      <c r="AM301" s="34">
        <f t="shared" si="103"/>
      </c>
      <c r="AN301">
        <f t="shared" si="104"/>
      </c>
      <c r="AO301">
        <f t="shared" si="105"/>
      </c>
    </row>
    <row r="302" spans="1:41" ht="12.75">
      <c r="A302">
        <v>299</v>
      </c>
      <c r="AM302" s="34">
        <f t="shared" si="103"/>
      </c>
      <c r="AN302">
        <f t="shared" si="104"/>
      </c>
      <c r="AO302">
        <f t="shared" si="105"/>
      </c>
    </row>
    <row r="303" spans="1:41" ht="12.75">
      <c r="A303">
        <v>300</v>
      </c>
      <c r="AM303" s="34">
        <f t="shared" si="103"/>
      </c>
      <c r="AN303">
        <f t="shared" si="104"/>
      </c>
      <c r="AO303">
        <f t="shared" si="105"/>
      </c>
    </row>
    <row r="304" spans="1:41" ht="12.75">
      <c r="A304">
        <v>301</v>
      </c>
      <c r="AM304" s="34">
        <f t="shared" si="103"/>
      </c>
      <c r="AN304">
        <f t="shared" si="104"/>
      </c>
      <c r="AO304">
        <f t="shared" si="105"/>
      </c>
    </row>
    <row r="305" spans="1:41" ht="12.75">
      <c r="A305">
        <v>302</v>
      </c>
      <c r="AM305" s="34">
        <f t="shared" si="103"/>
      </c>
      <c r="AN305">
        <f t="shared" si="104"/>
      </c>
      <c r="AO305">
        <f t="shared" si="105"/>
      </c>
    </row>
    <row r="306" spans="1:41" ht="12.75">
      <c r="A306">
        <v>303</v>
      </c>
      <c r="AM306" s="34">
        <f t="shared" si="103"/>
      </c>
      <c r="AN306">
        <f t="shared" si="104"/>
      </c>
      <c r="AO306">
        <f t="shared" si="105"/>
      </c>
    </row>
    <row r="307" spans="1:41" ht="12.75">
      <c r="A307">
        <v>304</v>
      </c>
      <c r="AM307" s="34">
        <f t="shared" si="103"/>
      </c>
      <c r="AN307">
        <f t="shared" si="104"/>
      </c>
      <c r="AO307">
        <f t="shared" si="105"/>
      </c>
    </row>
    <row r="308" spans="1:41" ht="12.75">
      <c r="A308">
        <v>305</v>
      </c>
      <c r="AM308" s="34">
        <f t="shared" si="103"/>
      </c>
      <c r="AN308">
        <f t="shared" si="104"/>
      </c>
      <c r="AO308">
        <f t="shared" si="105"/>
      </c>
    </row>
    <row r="309" spans="1:41" ht="12.75">
      <c r="A309">
        <v>306</v>
      </c>
      <c r="AM309" s="34">
        <f t="shared" si="103"/>
      </c>
      <c r="AN309">
        <f t="shared" si="104"/>
      </c>
      <c r="AO309">
        <f t="shared" si="105"/>
      </c>
    </row>
    <row r="310" spans="1:41" ht="12.75">
      <c r="A310">
        <v>307</v>
      </c>
      <c r="AM310" s="34">
        <f t="shared" si="103"/>
      </c>
      <c r="AN310">
        <f t="shared" si="104"/>
      </c>
      <c r="AO310">
        <f t="shared" si="105"/>
      </c>
    </row>
    <row r="311" spans="1:41" ht="12.75">
      <c r="A311">
        <v>308</v>
      </c>
      <c r="AM311" s="34">
        <f t="shared" si="103"/>
      </c>
      <c r="AN311">
        <f t="shared" si="104"/>
      </c>
      <c r="AO311">
        <f t="shared" si="105"/>
      </c>
    </row>
    <row r="312" spans="1:41" ht="12.75">
      <c r="A312">
        <v>309</v>
      </c>
      <c r="AM312" s="34">
        <f t="shared" si="103"/>
      </c>
      <c r="AN312">
        <f t="shared" si="104"/>
      </c>
      <c r="AO312">
        <f t="shared" si="105"/>
      </c>
    </row>
    <row r="313" spans="1:41" ht="12.75">
      <c r="A313">
        <v>310</v>
      </c>
      <c r="AM313" s="34">
        <f t="shared" si="103"/>
      </c>
      <c r="AN313">
        <f t="shared" si="104"/>
      </c>
      <c r="AO313">
        <f t="shared" si="105"/>
      </c>
    </row>
    <row r="314" spans="1:41" ht="12.75">
      <c r="A314">
        <v>311</v>
      </c>
      <c r="AM314" s="34">
        <f t="shared" si="103"/>
      </c>
      <c r="AN314">
        <f t="shared" si="104"/>
      </c>
      <c r="AO314">
        <f t="shared" si="105"/>
      </c>
    </row>
    <row r="315" spans="1:41" ht="12.75">
      <c r="A315">
        <v>312</v>
      </c>
      <c r="AM315" s="34">
        <f t="shared" si="103"/>
      </c>
      <c r="AN315">
        <f t="shared" si="104"/>
      </c>
      <c r="AO315">
        <f t="shared" si="105"/>
      </c>
    </row>
    <row r="316" spans="1:41" ht="12.75">
      <c r="A316">
        <v>313</v>
      </c>
      <c r="AM316" s="34">
        <f t="shared" si="103"/>
      </c>
      <c r="AN316">
        <f t="shared" si="104"/>
      </c>
      <c r="AO316">
        <f t="shared" si="105"/>
      </c>
    </row>
    <row r="317" spans="1:41" ht="12.75">
      <c r="A317">
        <v>314</v>
      </c>
      <c r="AM317" s="34">
        <f t="shared" si="103"/>
      </c>
      <c r="AN317">
        <f t="shared" si="104"/>
      </c>
      <c r="AO317">
        <f t="shared" si="105"/>
      </c>
    </row>
    <row r="318" spans="1:41" ht="12.75">
      <c r="A318">
        <v>315</v>
      </c>
      <c r="AM318" s="34">
        <f t="shared" si="103"/>
      </c>
      <c r="AN318">
        <f t="shared" si="104"/>
      </c>
      <c r="AO318">
        <f t="shared" si="105"/>
      </c>
    </row>
    <row r="319" spans="1:41" ht="12.75">
      <c r="A319">
        <v>316</v>
      </c>
      <c r="AM319" s="34">
        <f t="shared" si="103"/>
      </c>
      <c r="AN319">
        <f t="shared" si="104"/>
      </c>
      <c r="AO319">
        <f t="shared" si="105"/>
      </c>
    </row>
    <row r="320" spans="1:41" ht="12.75">
      <c r="A320">
        <v>317</v>
      </c>
      <c r="AM320" s="34">
        <f t="shared" si="103"/>
      </c>
      <c r="AN320">
        <f t="shared" si="104"/>
      </c>
      <c r="AO320">
        <f t="shared" si="105"/>
      </c>
    </row>
    <row r="321" spans="1:41" ht="12.75">
      <c r="A321">
        <v>318</v>
      </c>
      <c r="AM321" s="34">
        <f t="shared" si="103"/>
      </c>
      <c r="AN321">
        <f t="shared" si="104"/>
      </c>
      <c r="AO321">
        <f t="shared" si="105"/>
      </c>
    </row>
    <row r="322" spans="1:41" ht="12.75">
      <c r="A322">
        <v>319</v>
      </c>
      <c r="AM322" s="34">
        <f t="shared" si="103"/>
      </c>
      <c r="AN322">
        <f t="shared" si="104"/>
      </c>
      <c r="AO322">
        <f t="shared" si="105"/>
      </c>
    </row>
    <row r="323" spans="1:41" ht="12.75">
      <c r="A323">
        <v>320</v>
      </c>
      <c r="AM323" s="34">
        <f t="shared" si="103"/>
      </c>
      <c r="AN323">
        <f t="shared" si="104"/>
      </c>
      <c r="AO323">
        <f t="shared" si="105"/>
      </c>
    </row>
    <row r="324" spans="1:41" ht="12.75">
      <c r="A324">
        <v>321</v>
      </c>
      <c r="AM324" s="34">
        <f aca="true" t="shared" si="106" ref="AM324:AM387">IF(AND(ISNUMBER(B324),OR(ISBLANK(C324),ISBLANK(D324),ISBLANK(E324),NOT(OR(F324="TSP",F324="PM10",F324="PM2.5",F324="PM1",F324="PM0.1")))),1,"")</f>
      </c>
      <c r="AN324">
        <f aca="true" t="shared" si="107" ref="AN324:AN387">IF(OR(SUM(G324:T324)=1,SUM(G324:T324)=0),"",1)</f>
      </c>
      <c r="AO324">
        <f aca="true" t="shared" si="108" ref="AO324:AO387">IF(AND(AC324&gt;=-0.06,AC324&lt;=0.06,MOD(AC324*100,2)=0,OR(AD324=0,AD324=0.5,AD324=1)),"",1)</f>
      </c>
    </row>
    <row r="325" spans="1:41" ht="12.75">
      <c r="A325">
        <v>322</v>
      </c>
      <c r="AM325" s="34">
        <f t="shared" si="106"/>
      </c>
      <c r="AN325">
        <f t="shared" si="107"/>
      </c>
      <c r="AO325">
        <f t="shared" si="108"/>
      </c>
    </row>
    <row r="326" spans="1:41" ht="12.75">
      <c r="A326">
        <v>323</v>
      </c>
      <c r="AM326" s="34">
        <f t="shared" si="106"/>
      </c>
      <c r="AN326">
        <f t="shared" si="107"/>
      </c>
      <c r="AO326">
        <f t="shared" si="108"/>
      </c>
    </row>
    <row r="327" spans="1:41" ht="12.75">
      <c r="A327">
        <v>324</v>
      </c>
      <c r="AM327" s="34">
        <f t="shared" si="106"/>
      </c>
      <c r="AN327">
        <f t="shared" si="107"/>
      </c>
      <c r="AO327">
        <f t="shared" si="108"/>
      </c>
    </row>
    <row r="328" spans="1:41" ht="12.75">
      <c r="A328">
        <v>325</v>
      </c>
      <c r="AM328" s="34">
        <f t="shared" si="106"/>
      </c>
      <c r="AN328">
        <f t="shared" si="107"/>
      </c>
      <c r="AO328">
        <f t="shared" si="108"/>
      </c>
    </row>
    <row r="329" spans="1:41" ht="12.75">
      <c r="A329">
        <v>326</v>
      </c>
      <c r="AM329" s="34">
        <f t="shared" si="106"/>
      </c>
      <c r="AN329">
        <f t="shared" si="107"/>
      </c>
      <c r="AO329">
        <f t="shared" si="108"/>
      </c>
    </row>
    <row r="330" spans="1:41" ht="12.75">
      <c r="A330">
        <v>327</v>
      </c>
      <c r="AM330" s="34">
        <f t="shared" si="106"/>
      </c>
      <c r="AN330">
        <f t="shared" si="107"/>
      </c>
      <c r="AO330">
        <f t="shared" si="108"/>
      </c>
    </row>
    <row r="331" spans="1:41" ht="12.75">
      <c r="A331">
        <v>328</v>
      </c>
      <c r="AM331" s="34">
        <f t="shared" si="106"/>
      </c>
      <c r="AN331">
        <f t="shared" si="107"/>
      </c>
      <c r="AO331">
        <f t="shared" si="108"/>
      </c>
    </row>
    <row r="332" spans="1:41" ht="12.75">
      <c r="A332">
        <v>329</v>
      </c>
      <c r="AM332" s="34">
        <f t="shared" si="106"/>
      </c>
      <c r="AN332">
        <f t="shared" si="107"/>
      </c>
      <c r="AO332">
        <f t="shared" si="108"/>
      </c>
    </row>
    <row r="333" spans="1:41" ht="12.75">
      <c r="A333">
        <v>330</v>
      </c>
      <c r="AM333" s="34">
        <f t="shared" si="106"/>
      </c>
      <c r="AN333">
        <f t="shared" si="107"/>
      </c>
      <c r="AO333">
        <f t="shared" si="108"/>
      </c>
    </row>
    <row r="334" spans="1:41" ht="12.75">
      <c r="A334">
        <v>331</v>
      </c>
      <c r="AM334" s="34">
        <f t="shared" si="106"/>
      </c>
      <c r="AN334">
        <f t="shared" si="107"/>
      </c>
      <c r="AO334">
        <f t="shared" si="108"/>
      </c>
    </row>
    <row r="335" spans="1:41" ht="12.75">
      <c r="A335">
        <v>332</v>
      </c>
      <c r="AM335" s="34">
        <f t="shared" si="106"/>
      </c>
      <c r="AN335">
        <f t="shared" si="107"/>
      </c>
      <c r="AO335">
        <f t="shared" si="108"/>
      </c>
    </row>
    <row r="336" spans="1:41" ht="12.75">
      <c r="A336">
        <v>333</v>
      </c>
      <c r="AM336" s="34">
        <f t="shared" si="106"/>
      </c>
      <c r="AN336">
        <f t="shared" si="107"/>
      </c>
      <c r="AO336">
        <f t="shared" si="108"/>
      </c>
    </row>
    <row r="337" spans="1:41" ht="12.75">
      <c r="A337">
        <v>334</v>
      </c>
      <c r="AM337" s="34">
        <f t="shared" si="106"/>
      </c>
      <c r="AN337">
        <f t="shared" si="107"/>
      </c>
      <c r="AO337">
        <f t="shared" si="108"/>
      </c>
    </row>
    <row r="338" spans="1:41" ht="12.75">
      <c r="A338">
        <v>335</v>
      </c>
      <c r="AM338" s="34">
        <f t="shared" si="106"/>
      </c>
      <c r="AN338">
        <f t="shared" si="107"/>
      </c>
      <c r="AO338">
        <f t="shared" si="108"/>
      </c>
    </row>
    <row r="339" spans="1:41" ht="12.75">
      <c r="A339">
        <v>336</v>
      </c>
      <c r="AM339" s="34">
        <f t="shared" si="106"/>
      </c>
      <c r="AN339">
        <f t="shared" si="107"/>
      </c>
      <c r="AO339">
        <f t="shared" si="108"/>
      </c>
    </row>
    <row r="340" spans="1:41" ht="12.75">
      <c r="A340">
        <v>337</v>
      </c>
      <c r="AM340" s="34">
        <f t="shared" si="106"/>
      </c>
      <c r="AN340">
        <f t="shared" si="107"/>
      </c>
      <c r="AO340">
        <f t="shared" si="108"/>
      </c>
    </row>
    <row r="341" spans="1:41" ht="12.75">
      <c r="A341">
        <v>338</v>
      </c>
      <c r="AM341" s="34">
        <f t="shared" si="106"/>
      </c>
      <c r="AN341">
        <f t="shared" si="107"/>
      </c>
      <c r="AO341">
        <f t="shared" si="108"/>
      </c>
    </row>
    <row r="342" spans="1:41" ht="12.75">
      <c r="A342">
        <v>339</v>
      </c>
      <c r="AM342" s="34">
        <f t="shared" si="106"/>
      </c>
      <c r="AN342">
        <f t="shared" si="107"/>
      </c>
      <c r="AO342">
        <f t="shared" si="108"/>
      </c>
    </row>
    <row r="343" spans="1:41" ht="12.75">
      <c r="A343">
        <v>340</v>
      </c>
      <c r="AM343" s="34">
        <f t="shared" si="106"/>
      </c>
      <c r="AN343">
        <f t="shared" si="107"/>
      </c>
      <c r="AO343">
        <f t="shared" si="108"/>
      </c>
    </row>
    <row r="344" spans="1:41" ht="12.75">
      <c r="A344">
        <v>341</v>
      </c>
      <c r="AM344" s="34">
        <f t="shared" si="106"/>
      </c>
      <c r="AN344">
        <f t="shared" si="107"/>
      </c>
      <c r="AO344">
        <f t="shared" si="108"/>
      </c>
    </row>
    <row r="345" spans="1:41" ht="12.75">
      <c r="A345">
        <v>342</v>
      </c>
      <c r="AM345" s="34">
        <f t="shared" si="106"/>
      </c>
      <c r="AN345">
        <f t="shared" si="107"/>
      </c>
      <c r="AO345">
        <f t="shared" si="108"/>
      </c>
    </row>
    <row r="346" spans="1:41" ht="12.75">
      <c r="A346">
        <v>343</v>
      </c>
      <c r="AM346" s="34">
        <f t="shared" si="106"/>
      </c>
      <c r="AN346">
        <f t="shared" si="107"/>
      </c>
      <c r="AO346">
        <f t="shared" si="108"/>
      </c>
    </row>
    <row r="347" spans="1:41" ht="12.75">
      <c r="A347">
        <v>344</v>
      </c>
      <c r="AM347" s="34">
        <f t="shared" si="106"/>
      </c>
      <c r="AN347">
        <f t="shared" si="107"/>
      </c>
      <c r="AO347">
        <f t="shared" si="108"/>
      </c>
    </row>
    <row r="348" spans="1:41" ht="12.75">
      <c r="A348">
        <v>345</v>
      </c>
      <c r="AM348" s="34">
        <f t="shared" si="106"/>
      </c>
      <c r="AN348">
        <f t="shared" si="107"/>
      </c>
      <c r="AO348">
        <f t="shared" si="108"/>
      </c>
    </row>
    <row r="349" spans="1:41" ht="12.75">
      <c r="A349">
        <v>346</v>
      </c>
      <c r="AM349" s="34">
        <f t="shared" si="106"/>
      </c>
      <c r="AN349">
        <f t="shared" si="107"/>
      </c>
      <c r="AO349">
        <f t="shared" si="108"/>
      </c>
    </row>
    <row r="350" spans="1:41" ht="12.75">
      <c r="A350">
        <v>347</v>
      </c>
      <c r="AM350" s="34">
        <f t="shared" si="106"/>
      </c>
      <c r="AN350">
        <f t="shared" si="107"/>
      </c>
      <c r="AO350">
        <f t="shared" si="108"/>
      </c>
    </row>
    <row r="351" spans="1:41" ht="12.75">
      <c r="A351">
        <v>348</v>
      </c>
      <c r="AM351" s="34">
        <f t="shared" si="106"/>
      </c>
      <c r="AN351">
        <f t="shared" si="107"/>
      </c>
      <c r="AO351">
        <f t="shared" si="108"/>
      </c>
    </row>
    <row r="352" spans="1:41" ht="12.75">
      <c r="A352">
        <v>349</v>
      </c>
      <c r="AM352" s="34">
        <f t="shared" si="106"/>
      </c>
      <c r="AN352">
        <f t="shared" si="107"/>
      </c>
      <c r="AO352">
        <f t="shared" si="108"/>
      </c>
    </row>
    <row r="353" spans="1:41" ht="12.75">
      <c r="A353">
        <v>350</v>
      </c>
      <c r="AM353" s="34">
        <f t="shared" si="106"/>
      </c>
      <c r="AN353">
        <f t="shared" si="107"/>
      </c>
      <c r="AO353">
        <f t="shared" si="108"/>
      </c>
    </row>
    <row r="354" spans="1:41" ht="12.75">
      <c r="A354">
        <v>351</v>
      </c>
      <c r="AM354" s="34">
        <f t="shared" si="106"/>
      </c>
      <c r="AN354">
        <f t="shared" si="107"/>
      </c>
      <c r="AO354">
        <f t="shared" si="108"/>
      </c>
    </row>
    <row r="355" spans="1:41" ht="12.75">
      <c r="A355">
        <v>352</v>
      </c>
      <c r="AM355" s="34">
        <f t="shared" si="106"/>
      </c>
      <c r="AN355">
        <f t="shared" si="107"/>
      </c>
      <c r="AO355">
        <f t="shared" si="108"/>
      </c>
    </row>
    <row r="356" spans="1:41" ht="12.75">
      <c r="A356">
        <v>353</v>
      </c>
      <c r="AM356" s="34">
        <f t="shared" si="106"/>
      </c>
      <c r="AN356">
        <f t="shared" si="107"/>
      </c>
      <c r="AO356">
        <f t="shared" si="108"/>
      </c>
    </row>
    <row r="357" spans="1:41" ht="12.75">
      <c r="A357">
        <v>354</v>
      </c>
      <c r="AM357" s="34">
        <f t="shared" si="106"/>
      </c>
      <c r="AN357">
        <f t="shared" si="107"/>
      </c>
      <c r="AO357">
        <f t="shared" si="108"/>
      </c>
    </row>
    <row r="358" spans="1:41" ht="12.75">
      <c r="A358">
        <v>355</v>
      </c>
      <c r="AM358" s="34">
        <f t="shared" si="106"/>
      </c>
      <c r="AN358">
        <f t="shared" si="107"/>
      </c>
      <c r="AO358">
        <f t="shared" si="108"/>
      </c>
    </row>
    <row r="359" spans="1:41" ht="12.75">
      <c r="A359">
        <v>356</v>
      </c>
      <c r="AM359" s="34">
        <f t="shared" si="106"/>
      </c>
      <c r="AN359">
        <f t="shared" si="107"/>
      </c>
      <c r="AO359">
        <f t="shared" si="108"/>
      </c>
    </row>
    <row r="360" spans="1:41" ht="12.75">
      <c r="A360">
        <v>357</v>
      </c>
      <c r="AM360" s="34">
        <f t="shared" si="106"/>
      </c>
      <c r="AN360">
        <f t="shared" si="107"/>
      </c>
      <c r="AO360">
        <f t="shared" si="108"/>
      </c>
    </row>
    <row r="361" spans="1:41" ht="12.75">
      <c r="A361">
        <v>358</v>
      </c>
      <c r="AM361" s="34">
        <f t="shared" si="106"/>
      </c>
      <c r="AN361">
        <f t="shared" si="107"/>
      </c>
      <c r="AO361">
        <f t="shared" si="108"/>
      </c>
    </row>
    <row r="362" spans="1:41" ht="12.75">
      <c r="A362">
        <v>359</v>
      </c>
      <c r="AM362" s="34">
        <f t="shared" si="106"/>
      </c>
      <c r="AN362">
        <f t="shared" si="107"/>
      </c>
      <c r="AO362">
        <f t="shared" si="108"/>
      </c>
    </row>
    <row r="363" spans="1:41" ht="12.75">
      <c r="A363">
        <v>360</v>
      </c>
      <c r="AM363" s="34">
        <f t="shared" si="106"/>
      </c>
      <c r="AN363">
        <f t="shared" si="107"/>
      </c>
      <c r="AO363">
        <f t="shared" si="108"/>
      </c>
    </row>
    <row r="364" spans="1:41" ht="12.75">
      <c r="A364">
        <v>361</v>
      </c>
      <c r="AM364" s="34">
        <f t="shared" si="106"/>
      </c>
      <c r="AN364">
        <f t="shared" si="107"/>
      </c>
      <c r="AO364">
        <f t="shared" si="108"/>
      </c>
    </row>
    <row r="365" spans="1:41" ht="12.75">
      <c r="A365">
        <v>362</v>
      </c>
      <c r="AM365" s="34">
        <f t="shared" si="106"/>
      </c>
      <c r="AN365">
        <f t="shared" si="107"/>
      </c>
      <c r="AO365">
        <f t="shared" si="108"/>
      </c>
    </row>
    <row r="366" spans="1:41" ht="12.75">
      <c r="A366">
        <v>363</v>
      </c>
      <c r="AM366" s="34">
        <f t="shared" si="106"/>
      </c>
      <c r="AN366">
        <f t="shared" si="107"/>
      </c>
      <c r="AO366">
        <f t="shared" si="108"/>
      </c>
    </row>
    <row r="367" spans="1:41" ht="12.75">
      <c r="A367">
        <v>364</v>
      </c>
      <c r="AM367" s="34">
        <f t="shared" si="106"/>
      </c>
      <c r="AN367">
        <f t="shared" si="107"/>
      </c>
      <c r="AO367">
        <f t="shared" si="108"/>
      </c>
    </row>
    <row r="368" spans="1:41" ht="12.75">
      <c r="A368">
        <v>365</v>
      </c>
      <c r="AM368" s="34">
        <f t="shared" si="106"/>
      </c>
      <c r="AN368">
        <f t="shared" si="107"/>
      </c>
      <c r="AO368">
        <f t="shared" si="108"/>
      </c>
    </row>
    <row r="369" spans="1:41" ht="12.75">
      <c r="A369">
        <v>366</v>
      </c>
      <c r="AM369" s="34">
        <f t="shared" si="106"/>
      </c>
      <c r="AN369">
        <f t="shared" si="107"/>
      </c>
      <c r="AO369">
        <f t="shared" si="108"/>
      </c>
    </row>
    <row r="370" spans="1:41" ht="12.75">
      <c r="A370">
        <v>367</v>
      </c>
      <c r="AM370" s="34">
        <f t="shared" si="106"/>
      </c>
      <c r="AN370">
        <f t="shared" si="107"/>
      </c>
      <c r="AO370">
        <f t="shared" si="108"/>
      </c>
    </row>
    <row r="371" spans="1:41" ht="12.75">
      <c r="A371">
        <v>368</v>
      </c>
      <c r="AM371" s="34">
        <f t="shared" si="106"/>
      </c>
      <c r="AN371">
        <f t="shared" si="107"/>
      </c>
      <c r="AO371">
        <f t="shared" si="108"/>
      </c>
    </row>
    <row r="372" spans="1:41" ht="12.75">
      <c r="A372">
        <v>369</v>
      </c>
      <c r="AM372" s="34">
        <f t="shared" si="106"/>
      </c>
      <c r="AN372">
        <f t="shared" si="107"/>
      </c>
      <c r="AO372">
        <f t="shared" si="108"/>
      </c>
    </row>
    <row r="373" spans="1:41" ht="12.75">
      <c r="A373">
        <v>370</v>
      </c>
      <c r="AM373" s="34">
        <f t="shared" si="106"/>
      </c>
      <c r="AN373">
        <f t="shared" si="107"/>
      </c>
      <c r="AO373">
        <f t="shared" si="108"/>
      </c>
    </row>
    <row r="374" spans="1:41" ht="12.75">
      <c r="A374">
        <v>371</v>
      </c>
      <c r="AM374" s="34">
        <f t="shared" si="106"/>
      </c>
      <c r="AN374">
        <f t="shared" si="107"/>
      </c>
      <c r="AO374">
        <f t="shared" si="108"/>
      </c>
    </row>
    <row r="375" spans="1:41" ht="12.75">
      <c r="A375">
        <v>372</v>
      </c>
      <c r="AM375" s="34">
        <f t="shared" si="106"/>
      </c>
      <c r="AN375">
        <f t="shared" si="107"/>
      </c>
      <c r="AO375">
        <f t="shared" si="108"/>
      </c>
    </row>
    <row r="376" spans="1:41" ht="12.75">
      <c r="A376">
        <v>373</v>
      </c>
      <c r="AM376" s="34">
        <f t="shared" si="106"/>
      </c>
      <c r="AN376">
        <f t="shared" si="107"/>
      </c>
      <c r="AO376">
        <f t="shared" si="108"/>
      </c>
    </row>
    <row r="377" spans="1:41" ht="12.75">
      <c r="A377">
        <v>374</v>
      </c>
      <c r="AM377" s="34">
        <f t="shared" si="106"/>
      </c>
      <c r="AN377">
        <f t="shared" si="107"/>
      </c>
      <c r="AO377">
        <f t="shared" si="108"/>
      </c>
    </row>
    <row r="378" spans="1:41" ht="12.75">
      <c r="A378">
        <v>375</v>
      </c>
      <c r="AM378" s="34">
        <f t="shared" si="106"/>
      </c>
      <c r="AN378">
        <f t="shared" si="107"/>
      </c>
      <c r="AO378">
        <f t="shared" si="108"/>
      </c>
    </row>
    <row r="379" spans="1:41" ht="12.75">
      <c r="A379">
        <v>376</v>
      </c>
      <c r="AM379" s="34">
        <f t="shared" si="106"/>
      </c>
      <c r="AN379">
        <f t="shared" si="107"/>
      </c>
      <c r="AO379">
        <f t="shared" si="108"/>
      </c>
    </row>
    <row r="380" spans="1:41" ht="12.75">
      <c r="A380">
        <v>377</v>
      </c>
      <c r="AM380" s="34">
        <f t="shared" si="106"/>
      </c>
      <c r="AN380">
        <f t="shared" si="107"/>
      </c>
      <c r="AO380">
        <f t="shared" si="108"/>
      </c>
    </row>
    <row r="381" spans="1:41" ht="12.75">
      <c r="A381">
        <v>378</v>
      </c>
      <c r="AM381" s="34">
        <f t="shared" si="106"/>
      </c>
      <c r="AN381">
        <f t="shared" si="107"/>
      </c>
      <c r="AO381">
        <f t="shared" si="108"/>
      </c>
    </row>
    <row r="382" spans="1:41" ht="12.75">
      <c r="A382">
        <v>379</v>
      </c>
      <c r="AM382" s="34">
        <f t="shared" si="106"/>
      </c>
      <c r="AN382">
        <f t="shared" si="107"/>
      </c>
      <c r="AO382">
        <f t="shared" si="108"/>
      </c>
    </row>
    <row r="383" spans="1:41" ht="12.75">
      <c r="A383">
        <v>380</v>
      </c>
      <c r="AM383" s="34">
        <f t="shared" si="106"/>
      </c>
      <c r="AN383">
        <f t="shared" si="107"/>
      </c>
      <c r="AO383">
        <f t="shared" si="108"/>
      </c>
    </row>
    <row r="384" spans="1:41" ht="12.75">
      <c r="A384">
        <v>381</v>
      </c>
      <c r="AM384" s="34">
        <f t="shared" si="106"/>
      </c>
      <c r="AN384">
        <f t="shared" si="107"/>
      </c>
      <c r="AO384">
        <f t="shared" si="108"/>
      </c>
    </row>
    <row r="385" spans="1:41" ht="12.75">
      <c r="A385">
        <v>382</v>
      </c>
      <c r="AM385" s="34">
        <f t="shared" si="106"/>
      </c>
      <c r="AN385">
        <f t="shared" si="107"/>
      </c>
      <c r="AO385">
        <f t="shared" si="108"/>
      </c>
    </row>
    <row r="386" spans="1:41" ht="12.75">
      <c r="A386">
        <v>383</v>
      </c>
      <c r="AM386" s="34">
        <f t="shared" si="106"/>
      </c>
      <c r="AN386">
        <f t="shared" si="107"/>
      </c>
      <c r="AO386">
        <f t="shared" si="108"/>
      </c>
    </row>
    <row r="387" spans="1:41" ht="12.75">
      <c r="A387">
        <v>384</v>
      </c>
      <c r="AM387" s="34">
        <f t="shared" si="106"/>
      </c>
      <c r="AN387">
        <f t="shared" si="107"/>
      </c>
      <c r="AO387">
        <f t="shared" si="108"/>
      </c>
    </row>
    <row r="388" spans="1:41" ht="12.75">
      <c r="A388">
        <v>385</v>
      </c>
      <c r="AM388" s="34">
        <f aca="true" t="shared" si="109" ref="AM388:AM451">IF(AND(ISNUMBER(B388),OR(ISBLANK(C388),ISBLANK(D388),ISBLANK(E388),NOT(OR(F388="TSP",F388="PM10",F388="PM2.5",F388="PM1",F388="PM0.1")))),1,"")</f>
      </c>
      <c r="AN388">
        <f aca="true" t="shared" si="110" ref="AN388:AN451">IF(OR(SUM(G388:T388)=1,SUM(G388:T388)=0),"",1)</f>
      </c>
      <c r="AO388">
        <f aca="true" t="shared" si="111" ref="AO388:AO451">IF(AND(AC388&gt;=-0.06,AC388&lt;=0.06,MOD(AC388*100,2)=0,OR(AD388=0,AD388=0.5,AD388=1)),"",1)</f>
      </c>
    </row>
    <row r="389" spans="1:41" ht="12.75">
      <c r="A389">
        <v>386</v>
      </c>
      <c r="AM389" s="34">
        <f t="shared" si="109"/>
      </c>
      <c r="AN389">
        <f t="shared" si="110"/>
      </c>
      <c r="AO389">
        <f t="shared" si="111"/>
      </c>
    </row>
    <row r="390" spans="1:41" ht="12.75">
      <c r="A390">
        <v>387</v>
      </c>
      <c r="AM390" s="34">
        <f t="shared" si="109"/>
      </c>
      <c r="AN390">
        <f t="shared" si="110"/>
      </c>
      <c r="AO390">
        <f t="shared" si="111"/>
      </c>
    </row>
    <row r="391" spans="1:41" ht="12.75">
      <c r="A391">
        <v>388</v>
      </c>
      <c r="AM391" s="34">
        <f t="shared" si="109"/>
      </c>
      <c r="AN391">
        <f t="shared" si="110"/>
      </c>
      <c r="AO391">
        <f t="shared" si="111"/>
      </c>
    </row>
    <row r="392" spans="1:41" ht="12.75">
      <c r="A392">
        <v>389</v>
      </c>
      <c r="AM392" s="34">
        <f t="shared" si="109"/>
      </c>
      <c r="AN392">
        <f t="shared" si="110"/>
      </c>
      <c r="AO392">
        <f t="shared" si="111"/>
      </c>
    </row>
    <row r="393" spans="1:41" ht="12.75">
      <c r="A393">
        <v>390</v>
      </c>
      <c r="AM393" s="34">
        <f t="shared" si="109"/>
      </c>
      <c r="AN393">
        <f t="shared" si="110"/>
      </c>
      <c r="AO393">
        <f t="shared" si="111"/>
      </c>
    </row>
    <row r="394" spans="1:41" ht="12.75">
      <c r="A394">
        <v>391</v>
      </c>
      <c r="AM394" s="34">
        <f t="shared" si="109"/>
      </c>
      <c r="AN394">
        <f t="shared" si="110"/>
      </c>
      <c r="AO394">
        <f t="shared" si="111"/>
      </c>
    </row>
    <row r="395" spans="1:41" ht="12.75">
      <c r="A395">
        <v>392</v>
      </c>
      <c r="AM395" s="34">
        <f t="shared" si="109"/>
      </c>
      <c r="AN395">
        <f t="shared" si="110"/>
      </c>
      <c r="AO395">
        <f t="shared" si="111"/>
      </c>
    </row>
    <row r="396" spans="1:41" ht="12.75">
      <c r="A396">
        <v>393</v>
      </c>
      <c r="AM396" s="34">
        <f t="shared" si="109"/>
      </c>
      <c r="AN396">
        <f t="shared" si="110"/>
      </c>
      <c r="AO396">
        <f t="shared" si="111"/>
      </c>
    </row>
    <row r="397" spans="1:41" ht="12.75">
      <c r="A397">
        <v>394</v>
      </c>
      <c r="AM397" s="34">
        <f t="shared" si="109"/>
      </c>
      <c r="AN397">
        <f t="shared" si="110"/>
      </c>
      <c r="AO397">
        <f t="shared" si="111"/>
      </c>
    </row>
    <row r="398" spans="1:41" ht="12.75">
      <c r="A398">
        <v>395</v>
      </c>
      <c r="AM398" s="34">
        <f t="shared" si="109"/>
      </c>
      <c r="AN398">
        <f t="shared" si="110"/>
      </c>
      <c r="AO398">
        <f t="shared" si="111"/>
      </c>
    </row>
    <row r="399" spans="1:41" ht="12.75">
      <c r="A399">
        <v>396</v>
      </c>
      <c r="AM399" s="34">
        <f t="shared" si="109"/>
      </c>
      <c r="AN399">
        <f t="shared" si="110"/>
      </c>
      <c r="AO399">
        <f t="shared" si="111"/>
      </c>
    </row>
    <row r="400" spans="1:41" ht="12.75">
      <c r="A400">
        <v>397</v>
      </c>
      <c r="AM400" s="34">
        <f t="shared" si="109"/>
      </c>
      <c r="AN400">
        <f t="shared" si="110"/>
      </c>
      <c r="AO400">
        <f t="shared" si="111"/>
      </c>
    </row>
    <row r="401" spans="1:41" ht="12.75">
      <c r="A401">
        <v>398</v>
      </c>
      <c r="AM401" s="34">
        <f t="shared" si="109"/>
      </c>
      <c r="AN401">
        <f t="shared" si="110"/>
      </c>
      <c r="AO401">
        <f t="shared" si="111"/>
      </c>
    </row>
    <row r="402" spans="1:41" ht="12.75">
      <c r="A402">
        <v>399</v>
      </c>
      <c r="AM402" s="34">
        <f t="shared" si="109"/>
      </c>
      <c r="AN402">
        <f t="shared" si="110"/>
      </c>
      <c r="AO402">
        <f t="shared" si="111"/>
      </c>
    </row>
    <row r="403" spans="1:41" ht="12.75">
      <c r="A403">
        <v>400</v>
      </c>
      <c r="AM403" s="34">
        <f t="shared" si="109"/>
      </c>
      <c r="AN403">
        <f t="shared" si="110"/>
      </c>
      <c r="AO403">
        <f t="shared" si="111"/>
      </c>
    </row>
    <row r="404" spans="1:41" ht="12.75">
      <c r="A404">
        <v>401</v>
      </c>
      <c r="AM404" s="34">
        <f t="shared" si="109"/>
      </c>
      <c r="AN404">
        <f t="shared" si="110"/>
      </c>
      <c r="AO404">
        <f t="shared" si="111"/>
      </c>
    </row>
    <row r="405" spans="1:41" ht="12.75">
      <c r="A405">
        <v>402</v>
      </c>
      <c r="AM405" s="34">
        <f t="shared" si="109"/>
      </c>
      <c r="AN405">
        <f t="shared" si="110"/>
      </c>
      <c r="AO405">
        <f t="shared" si="111"/>
      </c>
    </row>
    <row r="406" spans="1:41" ht="12.75">
      <c r="A406">
        <v>403</v>
      </c>
      <c r="AM406" s="34">
        <f t="shared" si="109"/>
      </c>
      <c r="AN406">
        <f t="shared" si="110"/>
      </c>
      <c r="AO406">
        <f t="shared" si="111"/>
      </c>
    </row>
    <row r="407" spans="1:41" ht="12.75">
      <c r="A407">
        <v>404</v>
      </c>
      <c r="AM407" s="34">
        <f t="shared" si="109"/>
      </c>
      <c r="AN407">
        <f t="shared" si="110"/>
      </c>
      <c r="AO407">
        <f t="shared" si="111"/>
      </c>
    </row>
    <row r="408" spans="1:41" ht="12.75">
      <c r="A408">
        <v>405</v>
      </c>
      <c r="AM408" s="34">
        <f t="shared" si="109"/>
      </c>
      <c r="AN408">
        <f t="shared" si="110"/>
      </c>
      <c r="AO408">
        <f t="shared" si="111"/>
      </c>
    </row>
    <row r="409" spans="1:41" ht="12.75">
      <c r="A409">
        <v>406</v>
      </c>
      <c r="AM409" s="34">
        <f t="shared" si="109"/>
      </c>
      <c r="AN409">
        <f t="shared" si="110"/>
      </c>
      <c r="AO409">
        <f t="shared" si="111"/>
      </c>
    </row>
    <row r="410" spans="1:41" ht="12.75">
      <c r="A410">
        <v>407</v>
      </c>
      <c r="AM410" s="34">
        <f t="shared" si="109"/>
      </c>
      <c r="AN410">
        <f t="shared" si="110"/>
      </c>
      <c r="AO410">
        <f t="shared" si="111"/>
      </c>
    </row>
    <row r="411" spans="1:41" ht="12.75">
      <c r="A411">
        <v>408</v>
      </c>
      <c r="AM411" s="34">
        <f t="shared" si="109"/>
      </c>
      <c r="AN411">
        <f t="shared" si="110"/>
      </c>
      <c r="AO411">
        <f t="shared" si="111"/>
      </c>
    </row>
    <row r="412" spans="1:41" ht="12.75">
      <c r="A412">
        <v>409</v>
      </c>
      <c r="AM412" s="34">
        <f t="shared" si="109"/>
      </c>
      <c r="AN412">
        <f t="shared" si="110"/>
      </c>
      <c r="AO412">
        <f t="shared" si="111"/>
      </c>
    </row>
    <row r="413" spans="1:41" ht="12.75">
      <c r="A413">
        <v>410</v>
      </c>
      <c r="AM413" s="34">
        <f t="shared" si="109"/>
      </c>
      <c r="AN413">
        <f t="shared" si="110"/>
      </c>
      <c r="AO413">
        <f t="shared" si="111"/>
      </c>
    </row>
    <row r="414" spans="1:41" ht="12.75">
      <c r="A414">
        <v>411</v>
      </c>
      <c r="AM414" s="34">
        <f t="shared" si="109"/>
      </c>
      <c r="AN414">
        <f t="shared" si="110"/>
      </c>
      <c r="AO414">
        <f t="shared" si="111"/>
      </c>
    </row>
    <row r="415" spans="1:41" ht="12.75">
      <c r="A415">
        <v>412</v>
      </c>
      <c r="AM415" s="34">
        <f t="shared" si="109"/>
      </c>
      <c r="AN415">
        <f t="shared" si="110"/>
      </c>
      <c r="AO415">
        <f t="shared" si="111"/>
      </c>
    </row>
    <row r="416" spans="1:41" ht="12.75">
      <c r="A416">
        <v>413</v>
      </c>
      <c r="AM416" s="34">
        <f t="shared" si="109"/>
      </c>
      <c r="AN416">
        <f t="shared" si="110"/>
      </c>
      <c r="AO416">
        <f t="shared" si="111"/>
      </c>
    </row>
    <row r="417" spans="1:41" ht="12.75">
      <c r="A417">
        <v>414</v>
      </c>
      <c r="AM417" s="34">
        <f t="shared" si="109"/>
      </c>
      <c r="AN417">
        <f t="shared" si="110"/>
      </c>
      <c r="AO417">
        <f t="shared" si="111"/>
      </c>
    </row>
    <row r="418" spans="1:41" ht="12.75">
      <c r="A418">
        <v>415</v>
      </c>
      <c r="AM418" s="34">
        <f t="shared" si="109"/>
      </c>
      <c r="AN418">
        <f t="shared" si="110"/>
      </c>
      <c r="AO418">
        <f t="shared" si="111"/>
      </c>
    </row>
    <row r="419" spans="1:41" ht="12.75">
      <c r="A419">
        <v>416</v>
      </c>
      <c r="AM419" s="34">
        <f t="shared" si="109"/>
      </c>
      <c r="AN419">
        <f t="shared" si="110"/>
      </c>
      <c r="AO419">
        <f t="shared" si="111"/>
      </c>
    </row>
    <row r="420" spans="1:41" ht="12.75">
      <c r="A420">
        <v>417</v>
      </c>
      <c r="AM420" s="34">
        <f t="shared" si="109"/>
      </c>
      <c r="AN420">
        <f t="shared" si="110"/>
      </c>
      <c r="AO420">
        <f t="shared" si="111"/>
      </c>
    </row>
    <row r="421" spans="1:41" ht="12.75">
      <c r="A421">
        <v>418</v>
      </c>
      <c r="AM421" s="34">
        <f t="shared" si="109"/>
      </c>
      <c r="AN421">
        <f t="shared" si="110"/>
      </c>
      <c r="AO421">
        <f t="shared" si="111"/>
      </c>
    </row>
    <row r="422" spans="1:41" ht="12.75">
      <c r="A422">
        <v>419</v>
      </c>
      <c r="AM422" s="34">
        <f t="shared" si="109"/>
      </c>
      <c r="AN422">
        <f t="shared" si="110"/>
      </c>
      <c r="AO422">
        <f t="shared" si="111"/>
      </c>
    </row>
    <row r="423" spans="1:41" ht="12.75">
      <c r="A423">
        <v>420</v>
      </c>
      <c r="AM423" s="34">
        <f t="shared" si="109"/>
      </c>
      <c r="AN423">
        <f t="shared" si="110"/>
      </c>
      <c r="AO423">
        <f t="shared" si="111"/>
      </c>
    </row>
    <row r="424" spans="1:41" ht="12.75">
      <c r="A424">
        <v>421</v>
      </c>
      <c r="AM424" s="34">
        <f t="shared" si="109"/>
      </c>
      <c r="AN424">
        <f t="shared" si="110"/>
      </c>
      <c r="AO424">
        <f t="shared" si="111"/>
      </c>
    </row>
    <row r="425" spans="1:41" ht="12.75">
      <c r="A425">
        <v>422</v>
      </c>
      <c r="AM425" s="34">
        <f t="shared" si="109"/>
      </c>
      <c r="AN425">
        <f t="shared" si="110"/>
      </c>
      <c r="AO425">
        <f t="shared" si="111"/>
      </c>
    </row>
    <row r="426" spans="1:41" ht="12.75">
      <c r="A426">
        <v>423</v>
      </c>
      <c r="AM426" s="34">
        <f t="shared" si="109"/>
      </c>
      <c r="AN426">
        <f t="shared" si="110"/>
      </c>
      <c r="AO426">
        <f t="shared" si="111"/>
      </c>
    </row>
    <row r="427" spans="1:41" ht="12.75">
      <c r="A427">
        <v>424</v>
      </c>
      <c r="AM427" s="34">
        <f t="shared" si="109"/>
      </c>
      <c r="AN427">
        <f t="shared" si="110"/>
      </c>
      <c r="AO427">
        <f t="shared" si="111"/>
      </c>
    </row>
    <row r="428" spans="1:41" ht="12.75">
      <c r="A428">
        <v>425</v>
      </c>
      <c r="AM428" s="34">
        <f t="shared" si="109"/>
      </c>
      <c r="AN428">
        <f t="shared" si="110"/>
      </c>
      <c r="AO428">
        <f t="shared" si="111"/>
      </c>
    </row>
    <row r="429" spans="1:41" ht="12.75">
      <c r="A429">
        <v>426</v>
      </c>
      <c r="AM429" s="34">
        <f t="shared" si="109"/>
      </c>
      <c r="AN429">
        <f t="shared" si="110"/>
      </c>
      <c r="AO429">
        <f t="shared" si="111"/>
      </c>
    </row>
    <row r="430" spans="1:41" ht="12.75">
      <c r="A430">
        <v>427</v>
      </c>
      <c r="AM430" s="34">
        <f t="shared" si="109"/>
      </c>
      <c r="AN430">
        <f t="shared" si="110"/>
      </c>
      <c r="AO430">
        <f t="shared" si="111"/>
      </c>
    </row>
    <row r="431" spans="1:41" ht="12.75">
      <c r="A431">
        <v>428</v>
      </c>
      <c r="AM431" s="34">
        <f t="shared" si="109"/>
      </c>
      <c r="AN431">
        <f t="shared" si="110"/>
      </c>
      <c r="AO431">
        <f t="shared" si="111"/>
      </c>
    </row>
    <row r="432" spans="1:41" ht="12.75">
      <c r="A432">
        <v>429</v>
      </c>
      <c r="AM432" s="34">
        <f t="shared" si="109"/>
      </c>
      <c r="AN432">
        <f t="shared" si="110"/>
      </c>
      <c r="AO432">
        <f t="shared" si="111"/>
      </c>
    </row>
    <row r="433" spans="1:41" ht="12.75">
      <c r="A433">
        <v>430</v>
      </c>
      <c r="AM433" s="34">
        <f t="shared" si="109"/>
      </c>
      <c r="AN433">
        <f t="shared" si="110"/>
      </c>
      <c r="AO433">
        <f t="shared" si="111"/>
      </c>
    </row>
    <row r="434" spans="1:41" ht="12.75">
      <c r="A434">
        <v>431</v>
      </c>
      <c r="AM434" s="34">
        <f t="shared" si="109"/>
      </c>
      <c r="AN434">
        <f t="shared" si="110"/>
      </c>
      <c r="AO434">
        <f t="shared" si="111"/>
      </c>
    </row>
    <row r="435" spans="1:41" ht="12.75">
      <c r="A435">
        <v>432</v>
      </c>
      <c r="AM435" s="34">
        <f t="shared" si="109"/>
      </c>
      <c r="AN435">
        <f t="shared" si="110"/>
      </c>
      <c r="AO435">
        <f t="shared" si="111"/>
      </c>
    </row>
    <row r="436" spans="1:41" ht="12.75">
      <c r="A436">
        <v>433</v>
      </c>
      <c r="AM436" s="34">
        <f t="shared" si="109"/>
      </c>
      <c r="AN436">
        <f t="shared" si="110"/>
      </c>
      <c r="AO436">
        <f t="shared" si="111"/>
      </c>
    </row>
    <row r="437" spans="1:41" ht="12.75">
      <c r="A437">
        <v>434</v>
      </c>
      <c r="AM437" s="34">
        <f t="shared" si="109"/>
      </c>
      <c r="AN437">
        <f t="shared" si="110"/>
      </c>
      <c r="AO437">
        <f t="shared" si="111"/>
      </c>
    </row>
    <row r="438" spans="1:41" ht="12.75">
      <c r="A438">
        <v>435</v>
      </c>
      <c r="AM438" s="34">
        <f t="shared" si="109"/>
      </c>
      <c r="AN438">
        <f t="shared" si="110"/>
      </c>
      <c r="AO438">
        <f t="shared" si="111"/>
      </c>
    </row>
    <row r="439" spans="1:41" ht="12.75">
      <c r="A439">
        <v>436</v>
      </c>
      <c r="AM439" s="34">
        <f t="shared" si="109"/>
      </c>
      <c r="AN439">
        <f t="shared" si="110"/>
      </c>
      <c r="AO439">
        <f t="shared" si="111"/>
      </c>
    </row>
    <row r="440" spans="1:41" ht="12.75">
      <c r="A440">
        <v>437</v>
      </c>
      <c r="AM440" s="34">
        <f t="shared" si="109"/>
      </c>
      <c r="AN440">
        <f t="shared" si="110"/>
      </c>
      <c r="AO440">
        <f t="shared" si="111"/>
      </c>
    </row>
    <row r="441" spans="1:41" ht="12.75">
      <c r="A441">
        <v>438</v>
      </c>
      <c r="AM441" s="34">
        <f t="shared" si="109"/>
      </c>
      <c r="AN441">
        <f t="shared" si="110"/>
      </c>
      <c r="AO441">
        <f t="shared" si="111"/>
      </c>
    </row>
    <row r="442" spans="1:41" ht="12.75">
      <c r="A442">
        <v>439</v>
      </c>
      <c r="AM442" s="34">
        <f t="shared" si="109"/>
      </c>
      <c r="AN442">
        <f t="shared" si="110"/>
      </c>
      <c r="AO442">
        <f t="shared" si="111"/>
      </c>
    </row>
    <row r="443" spans="1:41" ht="12.75">
      <c r="A443">
        <v>440</v>
      </c>
      <c r="AM443" s="34">
        <f t="shared" si="109"/>
      </c>
      <c r="AN443">
        <f t="shared" si="110"/>
      </c>
      <c r="AO443">
        <f t="shared" si="111"/>
      </c>
    </row>
    <row r="444" spans="1:41" ht="12.75">
      <c r="A444">
        <v>441</v>
      </c>
      <c r="AM444" s="34">
        <f t="shared" si="109"/>
      </c>
      <c r="AN444">
        <f t="shared" si="110"/>
      </c>
      <c r="AO444">
        <f t="shared" si="111"/>
      </c>
    </row>
    <row r="445" spans="1:41" ht="12.75">
      <c r="A445">
        <v>442</v>
      </c>
      <c r="AM445" s="34">
        <f t="shared" si="109"/>
      </c>
      <c r="AN445">
        <f t="shared" si="110"/>
      </c>
      <c r="AO445">
        <f t="shared" si="111"/>
      </c>
    </row>
    <row r="446" spans="1:41" ht="12.75">
      <c r="A446">
        <v>443</v>
      </c>
      <c r="AM446" s="34">
        <f t="shared" si="109"/>
      </c>
      <c r="AN446">
        <f t="shared" si="110"/>
      </c>
      <c r="AO446">
        <f t="shared" si="111"/>
      </c>
    </row>
    <row r="447" spans="1:41" ht="12.75">
      <c r="A447">
        <v>444</v>
      </c>
      <c r="AM447" s="34">
        <f t="shared" si="109"/>
      </c>
      <c r="AN447">
        <f t="shared" si="110"/>
      </c>
      <c r="AO447">
        <f t="shared" si="111"/>
      </c>
    </row>
    <row r="448" spans="1:41" ht="12.75">
      <c r="A448">
        <v>445</v>
      </c>
      <c r="AM448" s="34">
        <f t="shared" si="109"/>
      </c>
      <c r="AN448">
        <f t="shared" si="110"/>
      </c>
      <c r="AO448">
        <f t="shared" si="111"/>
      </c>
    </row>
    <row r="449" spans="1:41" ht="12.75">
      <c r="A449">
        <v>446</v>
      </c>
      <c r="AM449" s="34">
        <f t="shared" si="109"/>
      </c>
      <c r="AN449">
        <f t="shared" si="110"/>
      </c>
      <c r="AO449">
        <f t="shared" si="111"/>
      </c>
    </row>
    <row r="450" spans="1:41" ht="12.75">
      <c r="A450">
        <v>447</v>
      </c>
      <c r="AM450" s="34">
        <f t="shared" si="109"/>
      </c>
      <c r="AN450">
        <f t="shared" si="110"/>
      </c>
      <c r="AO450">
        <f t="shared" si="111"/>
      </c>
    </row>
    <row r="451" spans="1:41" ht="12.75">
      <c r="A451">
        <v>448</v>
      </c>
      <c r="AM451" s="34">
        <f t="shared" si="109"/>
      </c>
      <c r="AN451">
        <f t="shared" si="110"/>
      </c>
      <c r="AO451">
        <f t="shared" si="111"/>
      </c>
    </row>
    <row r="452" spans="1:41" ht="12.75">
      <c r="A452">
        <v>449</v>
      </c>
      <c r="AM452" s="34">
        <f aca="true" t="shared" si="112" ref="AM452:AM515">IF(AND(ISNUMBER(B452),OR(ISBLANK(C452),ISBLANK(D452),ISBLANK(E452),NOT(OR(F452="TSP",F452="PM10",F452="PM2.5",F452="PM1",F452="PM0.1")))),1,"")</f>
      </c>
      <c r="AN452">
        <f aca="true" t="shared" si="113" ref="AN452:AN515">IF(OR(SUM(G452:T452)=1,SUM(G452:T452)=0),"",1)</f>
      </c>
      <c r="AO452">
        <f aca="true" t="shared" si="114" ref="AO452:AO515">IF(AND(AC452&gt;=-0.06,AC452&lt;=0.06,MOD(AC452*100,2)=0,OR(AD452=0,AD452=0.5,AD452=1)),"",1)</f>
      </c>
    </row>
    <row r="453" spans="1:41" ht="12.75">
      <c r="A453">
        <v>450</v>
      </c>
      <c r="AM453" s="34">
        <f t="shared" si="112"/>
      </c>
      <c r="AN453">
        <f t="shared" si="113"/>
      </c>
      <c r="AO453">
        <f t="shared" si="114"/>
      </c>
    </row>
    <row r="454" spans="1:41" ht="12.75">
      <c r="A454">
        <v>451</v>
      </c>
      <c r="AM454" s="34">
        <f t="shared" si="112"/>
      </c>
      <c r="AN454">
        <f t="shared" si="113"/>
      </c>
      <c r="AO454">
        <f t="shared" si="114"/>
      </c>
    </row>
    <row r="455" spans="1:41" ht="12.75">
      <c r="A455">
        <v>452</v>
      </c>
      <c r="AM455" s="34">
        <f t="shared" si="112"/>
      </c>
      <c r="AN455">
        <f t="shared" si="113"/>
      </c>
      <c r="AO455">
        <f t="shared" si="114"/>
      </c>
    </row>
    <row r="456" spans="1:41" ht="12.75">
      <c r="A456">
        <v>453</v>
      </c>
      <c r="AM456" s="34">
        <f t="shared" si="112"/>
      </c>
      <c r="AN456">
        <f t="shared" si="113"/>
      </c>
      <c r="AO456">
        <f t="shared" si="114"/>
      </c>
    </row>
    <row r="457" spans="1:41" ht="12.75">
      <c r="A457">
        <v>454</v>
      </c>
      <c r="AM457" s="34">
        <f t="shared" si="112"/>
      </c>
      <c r="AN457">
        <f t="shared" si="113"/>
      </c>
      <c r="AO457">
        <f t="shared" si="114"/>
      </c>
    </row>
    <row r="458" spans="1:41" ht="12.75">
      <c r="A458">
        <v>455</v>
      </c>
      <c r="AM458" s="34">
        <f t="shared" si="112"/>
      </c>
      <c r="AN458">
        <f t="shared" si="113"/>
      </c>
      <c r="AO458">
        <f t="shared" si="114"/>
      </c>
    </row>
    <row r="459" spans="1:41" ht="12.75">
      <c r="A459">
        <v>456</v>
      </c>
      <c r="AM459" s="34">
        <f t="shared" si="112"/>
      </c>
      <c r="AN459">
        <f t="shared" si="113"/>
      </c>
      <c r="AO459">
        <f t="shared" si="114"/>
      </c>
    </row>
    <row r="460" spans="1:41" ht="12.75">
      <c r="A460">
        <v>457</v>
      </c>
      <c r="AM460" s="34">
        <f t="shared" si="112"/>
      </c>
      <c r="AN460">
        <f t="shared" si="113"/>
      </c>
      <c r="AO460">
        <f t="shared" si="114"/>
      </c>
    </row>
    <row r="461" spans="1:41" ht="12.75">
      <c r="A461">
        <v>458</v>
      </c>
      <c r="AM461" s="34">
        <f t="shared" si="112"/>
      </c>
      <c r="AN461">
        <f t="shared" si="113"/>
      </c>
      <c r="AO461">
        <f t="shared" si="114"/>
      </c>
    </row>
    <row r="462" spans="1:41" ht="12.75">
      <c r="A462">
        <v>459</v>
      </c>
      <c r="AM462" s="34">
        <f t="shared" si="112"/>
      </c>
      <c r="AN462">
        <f t="shared" si="113"/>
      </c>
      <c r="AO462">
        <f t="shared" si="114"/>
      </c>
    </row>
    <row r="463" spans="1:41" ht="12.75">
      <c r="A463">
        <v>460</v>
      </c>
      <c r="AM463" s="34">
        <f t="shared" si="112"/>
      </c>
      <c r="AN463">
        <f t="shared" si="113"/>
      </c>
      <c r="AO463">
        <f t="shared" si="114"/>
      </c>
    </row>
    <row r="464" spans="1:41" ht="12.75">
      <c r="A464">
        <v>461</v>
      </c>
      <c r="AM464" s="34">
        <f t="shared" si="112"/>
      </c>
      <c r="AN464">
        <f t="shared" si="113"/>
      </c>
      <c r="AO464">
        <f t="shared" si="114"/>
      </c>
    </row>
    <row r="465" spans="1:41" ht="12.75">
      <c r="A465">
        <v>462</v>
      </c>
      <c r="AM465" s="34">
        <f t="shared" si="112"/>
      </c>
      <c r="AN465">
        <f t="shared" si="113"/>
      </c>
      <c r="AO465">
        <f t="shared" si="114"/>
      </c>
    </row>
    <row r="466" spans="1:41" ht="12.75">
      <c r="A466">
        <v>463</v>
      </c>
      <c r="AM466" s="34">
        <f t="shared" si="112"/>
      </c>
      <c r="AN466">
        <f t="shared" si="113"/>
      </c>
      <c r="AO466">
        <f t="shared" si="114"/>
      </c>
    </row>
    <row r="467" spans="1:41" ht="12.75">
      <c r="A467">
        <v>464</v>
      </c>
      <c r="AM467" s="34">
        <f t="shared" si="112"/>
      </c>
      <c r="AN467">
        <f t="shared" si="113"/>
      </c>
      <c r="AO467">
        <f t="shared" si="114"/>
      </c>
    </row>
    <row r="468" spans="1:41" ht="12.75">
      <c r="A468">
        <v>465</v>
      </c>
      <c r="AM468" s="34">
        <f t="shared" si="112"/>
      </c>
      <c r="AN468">
        <f t="shared" si="113"/>
      </c>
      <c r="AO468">
        <f t="shared" si="114"/>
      </c>
    </row>
    <row r="469" spans="1:41" ht="12.75">
      <c r="A469">
        <v>466</v>
      </c>
      <c r="AM469" s="34">
        <f t="shared" si="112"/>
      </c>
      <c r="AN469">
        <f t="shared" si="113"/>
      </c>
      <c r="AO469">
        <f t="shared" si="114"/>
      </c>
    </row>
    <row r="470" spans="1:41" ht="12.75">
      <c r="A470">
        <v>467</v>
      </c>
      <c r="AM470" s="34">
        <f t="shared" si="112"/>
      </c>
      <c r="AN470">
        <f t="shared" si="113"/>
      </c>
      <c r="AO470">
        <f t="shared" si="114"/>
      </c>
    </row>
    <row r="471" spans="1:41" ht="12.75">
      <c r="A471">
        <v>468</v>
      </c>
      <c r="AM471" s="34">
        <f t="shared" si="112"/>
      </c>
      <c r="AN471">
        <f t="shared" si="113"/>
      </c>
      <c r="AO471">
        <f t="shared" si="114"/>
      </c>
    </row>
    <row r="472" spans="1:41" ht="12.75">
      <c r="A472">
        <v>469</v>
      </c>
      <c r="AM472" s="34">
        <f t="shared" si="112"/>
      </c>
      <c r="AN472">
        <f t="shared" si="113"/>
      </c>
      <c r="AO472">
        <f t="shared" si="114"/>
      </c>
    </row>
    <row r="473" spans="1:41" ht="12.75">
      <c r="A473">
        <v>470</v>
      </c>
      <c r="AM473" s="34">
        <f t="shared" si="112"/>
      </c>
      <c r="AN473">
        <f t="shared" si="113"/>
      </c>
      <c r="AO473">
        <f t="shared" si="114"/>
      </c>
    </row>
    <row r="474" spans="1:41" ht="12.75">
      <c r="A474">
        <v>471</v>
      </c>
      <c r="AM474" s="34">
        <f t="shared" si="112"/>
      </c>
      <c r="AN474">
        <f t="shared" si="113"/>
      </c>
      <c r="AO474">
        <f t="shared" si="114"/>
      </c>
    </row>
    <row r="475" spans="1:41" ht="12.75">
      <c r="A475">
        <v>472</v>
      </c>
      <c r="AM475" s="34">
        <f t="shared" si="112"/>
      </c>
      <c r="AN475">
        <f t="shared" si="113"/>
      </c>
      <c r="AO475">
        <f t="shared" si="114"/>
      </c>
    </row>
    <row r="476" spans="1:41" ht="12.75">
      <c r="A476">
        <v>473</v>
      </c>
      <c r="AM476" s="34">
        <f t="shared" si="112"/>
      </c>
      <c r="AN476">
        <f t="shared" si="113"/>
      </c>
      <c r="AO476">
        <f t="shared" si="114"/>
      </c>
    </row>
    <row r="477" spans="1:41" ht="12.75">
      <c r="A477">
        <v>474</v>
      </c>
      <c r="AM477" s="34">
        <f t="shared" si="112"/>
      </c>
      <c r="AN477">
        <f t="shared" si="113"/>
      </c>
      <c r="AO477">
        <f t="shared" si="114"/>
      </c>
    </row>
    <row r="478" spans="1:41" ht="12.75">
      <c r="A478">
        <v>475</v>
      </c>
      <c r="AM478" s="34">
        <f t="shared" si="112"/>
      </c>
      <c r="AN478">
        <f t="shared" si="113"/>
      </c>
      <c r="AO478">
        <f t="shared" si="114"/>
      </c>
    </row>
    <row r="479" spans="1:41" ht="12.75">
      <c r="A479">
        <v>476</v>
      </c>
      <c r="AM479" s="34">
        <f t="shared" si="112"/>
      </c>
      <c r="AN479">
        <f t="shared" si="113"/>
      </c>
      <c r="AO479">
        <f t="shared" si="114"/>
      </c>
    </row>
    <row r="480" spans="1:41" ht="12.75">
      <c r="A480">
        <v>477</v>
      </c>
      <c r="AM480" s="34">
        <f t="shared" si="112"/>
      </c>
      <c r="AN480">
        <f t="shared" si="113"/>
      </c>
      <c r="AO480">
        <f t="shared" si="114"/>
      </c>
    </row>
    <row r="481" spans="1:41" ht="12.75">
      <c r="A481">
        <v>478</v>
      </c>
      <c r="AM481" s="34">
        <f t="shared" si="112"/>
      </c>
      <c r="AN481">
        <f t="shared" si="113"/>
      </c>
      <c r="AO481">
        <f t="shared" si="114"/>
      </c>
    </row>
    <row r="482" spans="1:41" ht="12.75">
      <c r="A482">
        <v>479</v>
      </c>
      <c r="AM482" s="34">
        <f t="shared" si="112"/>
      </c>
      <c r="AN482">
        <f t="shared" si="113"/>
      </c>
      <c r="AO482">
        <f t="shared" si="114"/>
      </c>
    </row>
    <row r="483" spans="1:41" ht="12.75">
      <c r="A483">
        <v>480</v>
      </c>
      <c r="AM483" s="34">
        <f t="shared" si="112"/>
      </c>
      <c r="AN483">
        <f t="shared" si="113"/>
      </c>
      <c r="AO483">
        <f t="shared" si="114"/>
      </c>
    </row>
    <row r="484" spans="1:41" ht="12.75">
      <c r="A484">
        <v>481</v>
      </c>
      <c r="AM484" s="34">
        <f t="shared" si="112"/>
      </c>
      <c r="AN484">
        <f t="shared" si="113"/>
      </c>
      <c r="AO484">
        <f t="shared" si="114"/>
      </c>
    </row>
    <row r="485" spans="1:41" ht="12.75">
      <c r="A485">
        <v>482</v>
      </c>
      <c r="AM485" s="34">
        <f t="shared" si="112"/>
      </c>
      <c r="AN485">
        <f t="shared" si="113"/>
      </c>
      <c r="AO485">
        <f t="shared" si="114"/>
      </c>
    </row>
    <row r="486" spans="1:41" ht="12.75">
      <c r="A486">
        <v>483</v>
      </c>
      <c r="AM486" s="34">
        <f t="shared" si="112"/>
      </c>
      <c r="AN486">
        <f t="shared" si="113"/>
      </c>
      <c r="AO486">
        <f t="shared" si="114"/>
      </c>
    </row>
    <row r="487" spans="1:41" ht="12.75">
      <c r="A487">
        <v>484</v>
      </c>
      <c r="AM487" s="34">
        <f t="shared" si="112"/>
      </c>
      <c r="AN487">
        <f t="shared" si="113"/>
      </c>
      <c r="AO487">
        <f t="shared" si="114"/>
      </c>
    </row>
    <row r="488" spans="1:41" ht="12.75">
      <c r="A488">
        <v>485</v>
      </c>
      <c r="AM488" s="34">
        <f t="shared" si="112"/>
      </c>
      <c r="AN488">
        <f t="shared" si="113"/>
      </c>
      <c r="AO488">
        <f t="shared" si="114"/>
      </c>
    </row>
    <row r="489" spans="1:41" ht="12.75">
      <c r="A489">
        <v>486</v>
      </c>
      <c r="AM489" s="34">
        <f t="shared" si="112"/>
      </c>
      <c r="AN489">
        <f t="shared" si="113"/>
      </c>
      <c r="AO489">
        <f t="shared" si="114"/>
      </c>
    </row>
    <row r="490" spans="1:41" ht="12.75">
      <c r="A490">
        <v>487</v>
      </c>
      <c r="AM490" s="34">
        <f t="shared" si="112"/>
      </c>
      <c r="AN490">
        <f t="shared" si="113"/>
      </c>
      <c r="AO490">
        <f t="shared" si="114"/>
      </c>
    </row>
    <row r="491" spans="1:41" ht="12.75">
      <c r="A491">
        <v>488</v>
      </c>
      <c r="AM491" s="34">
        <f t="shared" si="112"/>
      </c>
      <c r="AN491">
        <f t="shared" si="113"/>
      </c>
      <c r="AO491">
        <f t="shared" si="114"/>
      </c>
    </row>
    <row r="492" spans="1:41" ht="12.75">
      <c r="A492">
        <v>489</v>
      </c>
      <c r="AM492" s="34">
        <f t="shared" si="112"/>
      </c>
      <c r="AN492">
        <f t="shared" si="113"/>
      </c>
      <c r="AO492">
        <f t="shared" si="114"/>
      </c>
    </row>
    <row r="493" spans="1:41" ht="12.75">
      <c r="A493">
        <v>490</v>
      </c>
      <c r="AM493" s="34">
        <f t="shared" si="112"/>
      </c>
      <c r="AN493">
        <f t="shared" si="113"/>
      </c>
      <c r="AO493">
        <f t="shared" si="114"/>
      </c>
    </row>
    <row r="494" spans="1:41" ht="12.75">
      <c r="A494">
        <v>491</v>
      </c>
      <c r="AM494" s="34">
        <f t="shared" si="112"/>
      </c>
      <c r="AN494">
        <f t="shared" si="113"/>
      </c>
      <c r="AO494">
        <f t="shared" si="114"/>
      </c>
    </row>
    <row r="495" spans="1:41" ht="12.75">
      <c r="A495">
        <v>492</v>
      </c>
      <c r="AM495" s="34">
        <f t="shared" si="112"/>
      </c>
      <c r="AN495">
        <f t="shared" si="113"/>
      </c>
      <c r="AO495">
        <f t="shared" si="114"/>
      </c>
    </row>
    <row r="496" spans="1:41" ht="12.75">
      <c r="A496">
        <v>493</v>
      </c>
      <c r="AM496" s="34">
        <f t="shared" si="112"/>
      </c>
      <c r="AN496">
        <f t="shared" si="113"/>
      </c>
      <c r="AO496">
        <f t="shared" si="114"/>
      </c>
    </row>
    <row r="497" spans="1:41" ht="12.75">
      <c r="A497">
        <v>494</v>
      </c>
      <c r="AM497" s="34">
        <f t="shared" si="112"/>
      </c>
      <c r="AN497">
        <f t="shared" si="113"/>
      </c>
      <c r="AO497">
        <f t="shared" si="114"/>
      </c>
    </row>
    <row r="498" spans="1:41" ht="12.75">
      <c r="A498">
        <v>495</v>
      </c>
      <c r="AM498" s="34">
        <f t="shared" si="112"/>
      </c>
      <c r="AN498">
        <f t="shared" si="113"/>
      </c>
      <c r="AO498">
        <f t="shared" si="114"/>
      </c>
    </row>
    <row r="499" spans="1:41" ht="12.75">
      <c r="A499">
        <v>496</v>
      </c>
      <c r="AM499" s="34">
        <f t="shared" si="112"/>
      </c>
      <c r="AN499">
        <f t="shared" si="113"/>
      </c>
      <c r="AO499">
        <f t="shared" si="114"/>
      </c>
    </row>
    <row r="500" spans="1:41" ht="12.75">
      <c r="A500">
        <v>497</v>
      </c>
      <c r="AM500" s="34">
        <f t="shared" si="112"/>
      </c>
      <c r="AN500">
        <f t="shared" si="113"/>
      </c>
      <c r="AO500">
        <f t="shared" si="114"/>
      </c>
    </row>
    <row r="501" spans="1:41" ht="12.75">
      <c r="A501">
        <v>498</v>
      </c>
      <c r="AM501" s="34">
        <f t="shared" si="112"/>
      </c>
      <c r="AN501">
        <f t="shared" si="113"/>
      </c>
      <c r="AO501">
        <f t="shared" si="114"/>
      </c>
    </row>
    <row r="502" spans="1:41" ht="12.75">
      <c r="A502">
        <v>499</v>
      </c>
      <c r="AM502" s="34">
        <f t="shared" si="112"/>
      </c>
      <c r="AN502">
        <f t="shared" si="113"/>
      </c>
      <c r="AO502">
        <f t="shared" si="114"/>
      </c>
    </row>
    <row r="503" spans="1:41" ht="12.75">
      <c r="A503">
        <v>500</v>
      </c>
      <c r="AM503" s="34">
        <f t="shared" si="112"/>
      </c>
      <c r="AN503">
        <f t="shared" si="113"/>
      </c>
      <c r="AO503">
        <f t="shared" si="114"/>
      </c>
    </row>
    <row r="504" spans="1:41" ht="12.75">
      <c r="A504">
        <v>501</v>
      </c>
      <c r="AM504" s="34">
        <f t="shared" si="112"/>
      </c>
      <c r="AN504">
        <f t="shared" si="113"/>
      </c>
      <c r="AO504">
        <f t="shared" si="114"/>
      </c>
    </row>
    <row r="505" spans="1:41" ht="12.75">
      <c r="A505">
        <v>502</v>
      </c>
      <c r="AM505" s="34">
        <f t="shared" si="112"/>
      </c>
      <c r="AN505">
        <f t="shared" si="113"/>
      </c>
      <c r="AO505">
        <f t="shared" si="114"/>
      </c>
    </row>
    <row r="506" spans="1:41" ht="12.75">
      <c r="A506">
        <v>503</v>
      </c>
      <c r="AM506" s="34">
        <f t="shared" si="112"/>
      </c>
      <c r="AN506">
        <f t="shared" si="113"/>
      </c>
      <c r="AO506">
        <f t="shared" si="114"/>
      </c>
    </row>
    <row r="507" spans="1:41" ht="12.75">
      <c r="A507">
        <v>504</v>
      </c>
      <c r="AM507" s="34">
        <f t="shared" si="112"/>
      </c>
      <c r="AN507">
        <f t="shared" si="113"/>
      </c>
      <c r="AO507">
        <f t="shared" si="114"/>
      </c>
    </row>
    <row r="508" spans="1:41" ht="12.75">
      <c r="A508">
        <v>505</v>
      </c>
      <c r="AM508" s="34">
        <f t="shared" si="112"/>
      </c>
      <c r="AN508">
        <f t="shared" si="113"/>
      </c>
      <c r="AO508">
        <f t="shared" si="114"/>
      </c>
    </row>
    <row r="509" spans="1:41" ht="12.75">
      <c r="A509">
        <v>506</v>
      </c>
      <c r="AM509" s="34">
        <f t="shared" si="112"/>
      </c>
      <c r="AN509">
        <f t="shared" si="113"/>
      </c>
      <c r="AO509">
        <f t="shared" si="114"/>
      </c>
    </row>
    <row r="510" spans="1:41" ht="12.75">
      <c r="A510">
        <v>507</v>
      </c>
      <c r="AM510" s="34">
        <f t="shared" si="112"/>
      </c>
      <c r="AN510">
        <f t="shared" si="113"/>
      </c>
      <c r="AO510">
        <f t="shared" si="114"/>
      </c>
    </row>
    <row r="511" spans="1:41" ht="12.75">
      <c r="A511">
        <v>508</v>
      </c>
      <c r="AM511" s="34">
        <f t="shared" si="112"/>
      </c>
      <c r="AN511">
        <f t="shared" si="113"/>
      </c>
      <c r="AO511">
        <f t="shared" si="114"/>
      </c>
    </row>
    <row r="512" spans="1:41" ht="12.75">
      <c r="A512">
        <v>509</v>
      </c>
      <c r="AM512" s="34">
        <f t="shared" si="112"/>
      </c>
      <c r="AN512">
        <f t="shared" si="113"/>
      </c>
      <c r="AO512">
        <f t="shared" si="114"/>
      </c>
    </row>
    <row r="513" spans="1:41" ht="12.75">
      <c r="A513">
        <v>510</v>
      </c>
      <c r="AM513" s="34">
        <f t="shared" si="112"/>
      </c>
      <c r="AN513">
        <f t="shared" si="113"/>
      </c>
      <c r="AO513">
        <f t="shared" si="114"/>
      </c>
    </row>
    <row r="514" spans="1:41" ht="12.75">
      <c r="A514">
        <v>511</v>
      </c>
      <c r="AM514" s="34">
        <f t="shared" si="112"/>
      </c>
      <c r="AN514">
        <f t="shared" si="113"/>
      </c>
      <c r="AO514">
        <f t="shared" si="114"/>
      </c>
    </row>
    <row r="515" spans="1:41" ht="12.75">
      <c r="A515">
        <v>512</v>
      </c>
      <c r="AM515" s="34">
        <f t="shared" si="112"/>
      </c>
      <c r="AN515">
        <f t="shared" si="113"/>
      </c>
      <c r="AO515">
        <f t="shared" si="114"/>
      </c>
    </row>
    <row r="516" spans="1:41" ht="12.75">
      <c r="A516">
        <v>513</v>
      </c>
      <c r="AM516" s="34">
        <f aca="true" t="shared" si="115" ref="AM516:AM579">IF(AND(ISNUMBER(B516),OR(ISBLANK(C516),ISBLANK(D516),ISBLANK(E516),NOT(OR(F516="TSP",F516="PM10",F516="PM2.5",F516="PM1",F516="PM0.1")))),1,"")</f>
      </c>
      <c r="AN516">
        <f aca="true" t="shared" si="116" ref="AN516:AN579">IF(OR(SUM(G516:T516)=1,SUM(G516:T516)=0),"",1)</f>
      </c>
      <c r="AO516">
        <f aca="true" t="shared" si="117" ref="AO516:AO579">IF(AND(AC516&gt;=-0.06,AC516&lt;=0.06,MOD(AC516*100,2)=0,OR(AD516=0,AD516=0.5,AD516=1)),"",1)</f>
      </c>
    </row>
    <row r="517" spans="1:41" ht="12.75">
      <c r="A517">
        <v>514</v>
      </c>
      <c r="AM517" s="34">
        <f t="shared" si="115"/>
      </c>
      <c r="AN517">
        <f t="shared" si="116"/>
      </c>
      <c r="AO517">
        <f t="shared" si="117"/>
      </c>
    </row>
    <row r="518" spans="1:41" ht="12.75">
      <c r="A518">
        <v>515</v>
      </c>
      <c r="AM518" s="34">
        <f t="shared" si="115"/>
      </c>
      <c r="AN518">
        <f t="shared" si="116"/>
      </c>
      <c r="AO518">
        <f t="shared" si="117"/>
      </c>
    </row>
    <row r="519" spans="1:41" ht="12.75">
      <c r="A519">
        <v>516</v>
      </c>
      <c r="AM519" s="34">
        <f t="shared" si="115"/>
      </c>
      <c r="AN519">
        <f t="shared" si="116"/>
      </c>
      <c r="AO519">
        <f t="shared" si="117"/>
      </c>
    </row>
    <row r="520" spans="1:41" ht="12.75">
      <c r="A520">
        <v>517</v>
      </c>
      <c r="AM520" s="34">
        <f t="shared" si="115"/>
      </c>
      <c r="AN520">
        <f t="shared" si="116"/>
      </c>
      <c r="AO520">
        <f t="shared" si="117"/>
      </c>
    </row>
    <row r="521" spans="1:41" ht="12.75">
      <c r="A521">
        <v>518</v>
      </c>
      <c r="AM521" s="34">
        <f t="shared" si="115"/>
      </c>
      <c r="AN521">
        <f t="shared" si="116"/>
      </c>
      <c r="AO521">
        <f t="shared" si="117"/>
      </c>
    </row>
    <row r="522" spans="1:41" ht="12.75">
      <c r="A522">
        <v>519</v>
      </c>
      <c r="AM522" s="34">
        <f t="shared" si="115"/>
      </c>
      <c r="AN522">
        <f t="shared" si="116"/>
      </c>
      <c r="AO522">
        <f t="shared" si="117"/>
      </c>
    </row>
    <row r="523" spans="1:41" ht="12.75">
      <c r="A523">
        <v>520</v>
      </c>
      <c r="AM523" s="34">
        <f t="shared" si="115"/>
      </c>
      <c r="AN523">
        <f t="shared" si="116"/>
      </c>
      <c r="AO523">
        <f t="shared" si="117"/>
      </c>
    </row>
    <row r="524" spans="1:41" ht="12.75">
      <c r="A524">
        <v>521</v>
      </c>
      <c r="AM524" s="34">
        <f t="shared" si="115"/>
      </c>
      <c r="AN524">
        <f t="shared" si="116"/>
      </c>
      <c r="AO524">
        <f t="shared" si="117"/>
      </c>
    </row>
    <row r="525" spans="1:41" ht="12.75">
      <c r="A525">
        <v>522</v>
      </c>
      <c r="AM525" s="34">
        <f t="shared" si="115"/>
      </c>
      <c r="AN525">
        <f t="shared" si="116"/>
      </c>
      <c r="AO525">
        <f t="shared" si="117"/>
      </c>
    </row>
    <row r="526" spans="1:41" ht="12.75">
      <c r="A526">
        <v>523</v>
      </c>
      <c r="AM526" s="34">
        <f t="shared" si="115"/>
      </c>
      <c r="AN526">
        <f t="shared" si="116"/>
      </c>
      <c r="AO526">
        <f t="shared" si="117"/>
      </c>
    </row>
    <row r="527" spans="1:41" ht="12.75">
      <c r="A527">
        <v>524</v>
      </c>
      <c r="AM527" s="34">
        <f t="shared" si="115"/>
      </c>
      <c r="AN527">
        <f t="shared" si="116"/>
      </c>
      <c r="AO527">
        <f t="shared" si="117"/>
      </c>
    </row>
    <row r="528" spans="1:41" ht="12.75">
      <c r="A528">
        <v>525</v>
      </c>
      <c r="AM528" s="34">
        <f t="shared" si="115"/>
      </c>
      <c r="AN528">
        <f t="shared" si="116"/>
      </c>
      <c r="AO528">
        <f t="shared" si="117"/>
      </c>
    </row>
    <row r="529" spans="1:41" ht="12.75">
      <c r="A529">
        <v>526</v>
      </c>
      <c r="AM529" s="34">
        <f t="shared" si="115"/>
      </c>
      <c r="AN529">
        <f t="shared" si="116"/>
      </c>
      <c r="AO529">
        <f t="shared" si="117"/>
      </c>
    </row>
    <row r="530" spans="1:41" ht="12.75">
      <c r="A530">
        <v>527</v>
      </c>
      <c r="AM530" s="34">
        <f t="shared" si="115"/>
      </c>
      <c r="AN530">
        <f t="shared" si="116"/>
      </c>
      <c r="AO530">
        <f t="shared" si="117"/>
      </c>
    </row>
    <row r="531" spans="1:41" ht="12.75">
      <c r="A531">
        <v>528</v>
      </c>
      <c r="AM531" s="34">
        <f t="shared" si="115"/>
      </c>
      <c r="AN531">
        <f t="shared" si="116"/>
      </c>
      <c r="AO531">
        <f t="shared" si="117"/>
      </c>
    </row>
    <row r="532" spans="1:41" ht="12.75">
      <c r="A532">
        <v>529</v>
      </c>
      <c r="AM532" s="34">
        <f t="shared" si="115"/>
      </c>
      <c r="AN532">
        <f t="shared" si="116"/>
      </c>
      <c r="AO532">
        <f t="shared" si="117"/>
      </c>
    </row>
    <row r="533" spans="1:41" ht="12.75">
      <c r="A533">
        <v>530</v>
      </c>
      <c r="AM533" s="34">
        <f t="shared" si="115"/>
      </c>
      <c r="AN533">
        <f t="shared" si="116"/>
      </c>
      <c r="AO533">
        <f t="shared" si="117"/>
      </c>
    </row>
    <row r="534" spans="1:41" ht="12.75">
      <c r="A534">
        <v>531</v>
      </c>
      <c r="AM534" s="34">
        <f t="shared" si="115"/>
      </c>
      <c r="AN534">
        <f t="shared" si="116"/>
      </c>
      <c r="AO534">
        <f t="shared" si="117"/>
      </c>
    </row>
    <row r="535" spans="1:41" ht="12.75">
      <c r="A535">
        <v>532</v>
      </c>
      <c r="AM535" s="34">
        <f t="shared" si="115"/>
      </c>
      <c r="AN535">
        <f t="shared" si="116"/>
      </c>
      <c r="AO535">
        <f t="shared" si="117"/>
      </c>
    </row>
    <row r="536" spans="1:41" ht="12.75">
      <c r="A536">
        <v>533</v>
      </c>
      <c r="AM536" s="34">
        <f t="shared" si="115"/>
      </c>
      <c r="AN536">
        <f t="shared" si="116"/>
      </c>
      <c r="AO536">
        <f t="shared" si="117"/>
      </c>
    </row>
    <row r="537" spans="1:41" ht="12.75">
      <c r="A537">
        <v>534</v>
      </c>
      <c r="AM537" s="34">
        <f t="shared" si="115"/>
      </c>
      <c r="AN537">
        <f t="shared" si="116"/>
      </c>
      <c r="AO537">
        <f t="shared" si="117"/>
      </c>
    </row>
    <row r="538" spans="1:41" ht="12.75">
      <c r="A538">
        <v>535</v>
      </c>
      <c r="AM538" s="34">
        <f t="shared" si="115"/>
      </c>
      <c r="AN538">
        <f t="shared" si="116"/>
      </c>
      <c r="AO538">
        <f t="shared" si="117"/>
      </c>
    </row>
    <row r="539" spans="1:41" ht="12.75">
      <c r="A539">
        <v>536</v>
      </c>
      <c r="AM539" s="34">
        <f t="shared" si="115"/>
      </c>
      <c r="AN539">
        <f t="shared" si="116"/>
      </c>
      <c r="AO539">
        <f t="shared" si="117"/>
      </c>
    </row>
    <row r="540" spans="1:41" ht="12.75">
      <c r="A540">
        <v>537</v>
      </c>
      <c r="AM540" s="34">
        <f t="shared" si="115"/>
      </c>
      <c r="AN540">
        <f t="shared" si="116"/>
      </c>
      <c r="AO540">
        <f t="shared" si="117"/>
      </c>
    </row>
    <row r="541" spans="1:41" ht="12.75">
      <c r="A541">
        <v>538</v>
      </c>
      <c r="AM541" s="34">
        <f t="shared" si="115"/>
      </c>
      <c r="AN541">
        <f t="shared" si="116"/>
      </c>
      <c r="AO541">
        <f t="shared" si="117"/>
      </c>
    </row>
    <row r="542" spans="1:41" ht="12.75">
      <c r="A542">
        <v>539</v>
      </c>
      <c r="AM542" s="34">
        <f t="shared" si="115"/>
      </c>
      <c r="AN542">
        <f t="shared" si="116"/>
      </c>
      <c r="AO542">
        <f t="shared" si="117"/>
      </c>
    </row>
    <row r="543" spans="1:41" ht="12.75">
      <c r="A543">
        <v>540</v>
      </c>
      <c r="AM543" s="34">
        <f t="shared" si="115"/>
      </c>
      <c r="AN543">
        <f t="shared" si="116"/>
      </c>
      <c r="AO543">
        <f t="shared" si="117"/>
      </c>
    </row>
    <row r="544" spans="1:41" ht="12.75">
      <c r="A544">
        <v>541</v>
      </c>
      <c r="AM544" s="34">
        <f t="shared" si="115"/>
      </c>
      <c r="AN544">
        <f t="shared" si="116"/>
      </c>
      <c r="AO544">
        <f t="shared" si="117"/>
      </c>
    </row>
    <row r="545" spans="1:41" ht="12.75">
      <c r="A545">
        <v>542</v>
      </c>
      <c r="AM545" s="34">
        <f t="shared" si="115"/>
      </c>
      <c r="AN545">
        <f t="shared" si="116"/>
      </c>
      <c r="AO545">
        <f t="shared" si="117"/>
      </c>
    </row>
    <row r="546" spans="1:41" ht="12.75">
      <c r="A546">
        <v>543</v>
      </c>
      <c r="AM546" s="34">
        <f t="shared" si="115"/>
      </c>
      <c r="AN546">
        <f t="shared" si="116"/>
      </c>
      <c r="AO546">
        <f t="shared" si="117"/>
      </c>
    </row>
    <row r="547" spans="1:41" ht="12.75">
      <c r="A547">
        <v>544</v>
      </c>
      <c r="AM547" s="34">
        <f t="shared" si="115"/>
      </c>
      <c r="AN547">
        <f t="shared" si="116"/>
      </c>
      <c r="AO547">
        <f t="shared" si="117"/>
      </c>
    </row>
    <row r="548" spans="1:41" ht="12.75">
      <c r="A548">
        <v>545</v>
      </c>
      <c r="AM548" s="34">
        <f t="shared" si="115"/>
      </c>
      <c r="AN548">
        <f t="shared" si="116"/>
      </c>
      <c r="AO548">
        <f t="shared" si="117"/>
      </c>
    </row>
    <row r="549" spans="1:41" ht="12.75">
      <c r="A549">
        <v>546</v>
      </c>
      <c r="AM549" s="34">
        <f t="shared" si="115"/>
      </c>
      <c r="AN549">
        <f t="shared" si="116"/>
      </c>
      <c r="AO549">
        <f t="shared" si="117"/>
      </c>
    </row>
    <row r="550" spans="1:41" ht="12.75">
      <c r="A550">
        <v>547</v>
      </c>
      <c r="AM550" s="34">
        <f t="shared" si="115"/>
      </c>
      <c r="AN550">
        <f t="shared" si="116"/>
      </c>
      <c r="AO550">
        <f t="shared" si="117"/>
      </c>
    </row>
    <row r="551" spans="1:41" ht="12.75">
      <c r="A551">
        <v>548</v>
      </c>
      <c r="AM551" s="34">
        <f t="shared" si="115"/>
      </c>
      <c r="AN551">
        <f t="shared" si="116"/>
      </c>
      <c r="AO551">
        <f t="shared" si="117"/>
      </c>
    </row>
    <row r="552" spans="1:41" ht="12.75">
      <c r="A552">
        <v>549</v>
      </c>
      <c r="AM552" s="34">
        <f t="shared" si="115"/>
      </c>
      <c r="AN552">
        <f t="shared" si="116"/>
      </c>
      <c r="AO552">
        <f t="shared" si="117"/>
      </c>
    </row>
    <row r="553" spans="1:41" ht="12.75">
      <c r="A553">
        <v>550</v>
      </c>
      <c r="AM553" s="34">
        <f t="shared" si="115"/>
      </c>
      <c r="AN553">
        <f t="shared" si="116"/>
      </c>
      <c r="AO553">
        <f t="shared" si="117"/>
      </c>
    </row>
    <row r="554" spans="1:41" ht="12.75">
      <c r="A554">
        <v>551</v>
      </c>
      <c r="AM554" s="34">
        <f t="shared" si="115"/>
      </c>
      <c r="AN554">
        <f t="shared" si="116"/>
      </c>
      <c r="AO554">
        <f t="shared" si="117"/>
      </c>
    </row>
    <row r="555" spans="1:41" ht="12.75">
      <c r="A555">
        <v>552</v>
      </c>
      <c r="AM555" s="34">
        <f t="shared" si="115"/>
      </c>
      <c r="AN555">
        <f t="shared" si="116"/>
      </c>
      <c r="AO555">
        <f t="shared" si="117"/>
      </c>
    </row>
    <row r="556" spans="1:41" ht="12.75">
      <c r="A556">
        <v>553</v>
      </c>
      <c r="AM556" s="34">
        <f t="shared" si="115"/>
      </c>
      <c r="AN556">
        <f t="shared" si="116"/>
      </c>
      <c r="AO556">
        <f t="shared" si="117"/>
      </c>
    </row>
    <row r="557" spans="1:41" ht="12.75">
      <c r="A557">
        <v>554</v>
      </c>
      <c r="AM557" s="34">
        <f t="shared" si="115"/>
      </c>
      <c r="AN557">
        <f t="shared" si="116"/>
      </c>
      <c r="AO557">
        <f t="shared" si="117"/>
      </c>
    </row>
    <row r="558" spans="1:41" ht="12.75">
      <c r="A558">
        <v>555</v>
      </c>
      <c r="AM558" s="34">
        <f t="shared" si="115"/>
      </c>
      <c r="AN558">
        <f t="shared" si="116"/>
      </c>
      <c r="AO558">
        <f t="shared" si="117"/>
      </c>
    </row>
    <row r="559" spans="1:41" ht="12.75">
      <c r="A559">
        <v>556</v>
      </c>
      <c r="AM559" s="34">
        <f t="shared" si="115"/>
      </c>
      <c r="AN559">
        <f t="shared" si="116"/>
      </c>
      <c r="AO559">
        <f t="shared" si="117"/>
      </c>
    </row>
    <row r="560" spans="1:41" ht="12.75">
      <c r="A560">
        <v>557</v>
      </c>
      <c r="AM560" s="34">
        <f t="shared" si="115"/>
      </c>
      <c r="AN560">
        <f t="shared" si="116"/>
      </c>
      <c r="AO560">
        <f t="shared" si="117"/>
      </c>
    </row>
    <row r="561" spans="1:41" ht="12.75">
      <c r="A561">
        <v>558</v>
      </c>
      <c r="AM561" s="34">
        <f t="shared" si="115"/>
      </c>
      <c r="AN561">
        <f t="shared" si="116"/>
      </c>
      <c r="AO561">
        <f t="shared" si="117"/>
      </c>
    </row>
    <row r="562" spans="1:41" ht="12.75">
      <c r="A562">
        <v>559</v>
      </c>
      <c r="AM562" s="34">
        <f t="shared" si="115"/>
      </c>
      <c r="AN562">
        <f t="shared" si="116"/>
      </c>
      <c r="AO562">
        <f t="shared" si="117"/>
      </c>
    </row>
    <row r="563" spans="1:41" ht="12.75">
      <c r="A563">
        <v>560</v>
      </c>
      <c r="AM563" s="34">
        <f t="shared" si="115"/>
      </c>
      <c r="AN563">
        <f t="shared" si="116"/>
      </c>
      <c r="AO563">
        <f t="shared" si="117"/>
      </c>
    </row>
    <row r="564" spans="1:41" ht="12.75">
      <c r="A564">
        <v>561</v>
      </c>
      <c r="AM564" s="34">
        <f t="shared" si="115"/>
      </c>
      <c r="AN564">
        <f t="shared" si="116"/>
      </c>
      <c r="AO564">
        <f t="shared" si="117"/>
      </c>
    </row>
    <row r="565" spans="1:41" ht="12.75">
      <c r="A565">
        <v>562</v>
      </c>
      <c r="AM565" s="34">
        <f t="shared" si="115"/>
      </c>
      <c r="AN565">
        <f t="shared" si="116"/>
      </c>
      <c r="AO565">
        <f t="shared" si="117"/>
      </c>
    </row>
    <row r="566" spans="1:41" ht="12.75">
      <c r="A566">
        <v>563</v>
      </c>
      <c r="AM566" s="34">
        <f t="shared" si="115"/>
      </c>
      <c r="AN566">
        <f t="shared" si="116"/>
      </c>
      <c r="AO566">
        <f t="shared" si="117"/>
      </c>
    </row>
    <row r="567" spans="1:41" ht="12.75">
      <c r="A567">
        <v>564</v>
      </c>
      <c r="AM567" s="34">
        <f t="shared" si="115"/>
      </c>
      <c r="AN567">
        <f t="shared" si="116"/>
      </c>
      <c r="AO567">
        <f t="shared" si="117"/>
      </c>
    </row>
    <row r="568" spans="1:41" ht="12.75">
      <c r="A568">
        <v>565</v>
      </c>
      <c r="AM568" s="34">
        <f t="shared" si="115"/>
      </c>
      <c r="AN568">
        <f t="shared" si="116"/>
      </c>
      <c r="AO568">
        <f t="shared" si="117"/>
      </c>
    </row>
    <row r="569" spans="1:41" ht="12.75">
      <c r="A569">
        <v>566</v>
      </c>
      <c r="AM569" s="34">
        <f t="shared" si="115"/>
      </c>
      <c r="AN569">
        <f t="shared" si="116"/>
      </c>
      <c r="AO569">
        <f t="shared" si="117"/>
      </c>
    </row>
    <row r="570" spans="1:41" ht="12.75">
      <c r="A570">
        <v>567</v>
      </c>
      <c r="AM570" s="34">
        <f t="shared" si="115"/>
      </c>
      <c r="AN570">
        <f t="shared" si="116"/>
      </c>
      <c r="AO570">
        <f t="shared" si="117"/>
      </c>
    </row>
    <row r="571" spans="1:41" ht="12.75">
      <c r="A571">
        <v>568</v>
      </c>
      <c r="AM571" s="34">
        <f t="shared" si="115"/>
      </c>
      <c r="AN571">
        <f t="shared" si="116"/>
      </c>
      <c r="AO571">
        <f t="shared" si="117"/>
      </c>
    </row>
    <row r="572" spans="1:41" ht="12.75">
      <c r="A572">
        <v>569</v>
      </c>
      <c r="AM572" s="34">
        <f t="shared" si="115"/>
      </c>
      <c r="AN572">
        <f t="shared" si="116"/>
      </c>
      <c r="AO572">
        <f t="shared" si="117"/>
      </c>
    </row>
    <row r="573" spans="1:41" ht="12.75">
      <c r="A573">
        <v>570</v>
      </c>
      <c r="AM573" s="34">
        <f t="shared" si="115"/>
      </c>
      <c r="AN573">
        <f t="shared" si="116"/>
      </c>
      <c r="AO573">
        <f t="shared" si="117"/>
      </c>
    </row>
    <row r="574" spans="1:41" ht="12.75">
      <c r="A574">
        <v>571</v>
      </c>
      <c r="AM574" s="34">
        <f t="shared" si="115"/>
      </c>
      <c r="AN574">
        <f t="shared" si="116"/>
      </c>
      <c r="AO574">
        <f t="shared" si="117"/>
      </c>
    </row>
    <row r="575" spans="1:41" ht="12.75">
      <c r="A575">
        <v>572</v>
      </c>
      <c r="AM575" s="34">
        <f t="shared" si="115"/>
      </c>
      <c r="AN575">
        <f t="shared" si="116"/>
      </c>
      <c r="AO575">
        <f t="shared" si="117"/>
      </c>
    </row>
    <row r="576" spans="1:41" ht="12.75">
      <c r="A576">
        <v>573</v>
      </c>
      <c r="AM576" s="34">
        <f t="shared" si="115"/>
      </c>
      <c r="AN576">
        <f t="shared" si="116"/>
      </c>
      <c r="AO576">
        <f t="shared" si="117"/>
      </c>
    </row>
    <row r="577" spans="1:41" ht="12.75">
      <c r="A577">
        <v>574</v>
      </c>
      <c r="AM577" s="34">
        <f t="shared" si="115"/>
      </c>
      <c r="AN577">
        <f t="shared" si="116"/>
      </c>
      <c r="AO577">
        <f t="shared" si="117"/>
      </c>
    </row>
    <row r="578" spans="1:41" ht="12.75">
      <c r="A578">
        <v>575</v>
      </c>
      <c r="AM578" s="34">
        <f t="shared" si="115"/>
      </c>
      <c r="AN578">
        <f t="shared" si="116"/>
      </c>
      <c r="AO578">
        <f t="shared" si="117"/>
      </c>
    </row>
    <row r="579" spans="1:41" ht="12.75">
      <c r="A579">
        <v>576</v>
      </c>
      <c r="AM579" s="34">
        <f t="shared" si="115"/>
      </c>
      <c r="AN579">
        <f t="shared" si="116"/>
      </c>
      <c r="AO579">
        <f t="shared" si="117"/>
      </c>
    </row>
    <row r="580" spans="1:41" ht="12.75">
      <c r="A580">
        <v>577</v>
      </c>
      <c r="AM580" s="34">
        <f aca="true" t="shared" si="118" ref="AM580:AM643">IF(AND(ISNUMBER(B580),OR(ISBLANK(C580),ISBLANK(D580),ISBLANK(E580),NOT(OR(F580="TSP",F580="PM10",F580="PM2.5",F580="PM1",F580="PM0.1")))),1,"")</f>
      </c>
      <c r="AN580">
        <f aca="true" t="shared" si="119" ref="AN580:AN643">IF(OR(SUM(G580:T580)=1,SUM(G580:T580)=0),"",1)</f>
      </c>
      <c r="AO580">
        <f aca="true" t="shared" si="120" ref="AO580:AO643">IF(AND(AC580&gt;=-0.06,AC580&lt;=0.06,MOD(AC580*100,2)=0,OR(AD580=0,AD580=0.5,AD580=1)),"",1)</f>
      </c>
    </row>
    <row r="581" spans="1:41" ht="12.75">
      <c r="A581">
        <v>578</v>
      </c>
      <c r="AM581" s="34">
        <f t="shared" si="118"/>
      </c>
      <c r="AN581">
        <f t="shared" si="119"/>
      </c>
      <c r="AO581">
        <f t="shared" si="120"/>
      </c>
    </row>
    <row r="582" spans="1:41" ht="12.75">
      <c r="A582">
        <v>579</v>
      </c>
      <c r="AM582" s="34">
        <f t="shared" si="118"/>
      </c>
      <c r="AN582">
        <f t="shared" si="119"/>
      </c>
      <c r="AO582">
        <f t="shared" si="120"/>
      </c>
    </row>
    <row r="583" spans="1:41" ht="12.75">
      <c r="A583">
        <v>580</v>
      </c>
      <c r="AM583" s="34">
        <f t="shared" si="118"/>
      </c>
      <c r="AN583">
        <f t="shared" si="119"/>
      </c>
      <c r="AO583">
        <f t="shared" si="120"/>
      </c>
    </row>
    <row r="584" spans="1:41" ht="12.75">
      <c r="A584">
        <v>581</v>
      </c>
      <c r="AM584" s="34">
        <f t="shared" si="118"/>
      </c>
      <c r="AN584">
        <f t="shared" si="119"/>
      </c>
      <c r="AO584">
        <f t="shared" si="120"/>
      </c>
    </row>
    <row r="585" spans="1:41" ht="12.75">
      <c r="A585">
        <v>582</v>
      </c>
      <c r="AM585" s="34">
        <f t="shared" si="118"/>
      </c>
      <c r="AN585">
        <f t="shared" si="119"/>
      </c>
      <c r="AO585">
        <f t="shared" si="120"/>
      </c>
    </row>
    <row r="586" spans="1:41" ht="12.75">
      <c r="A586">
        <v>583</v>
      </c>
      <c r="AM586" s="34">
        <f t="shared" si="118"/>
      </c>
      <c r="AN586">
        <f t="shared" si="119"/>
      </c>
      <c r="AO586">
        <f t="shared" si="120"/>
      </c>
    </row>
    <row r="587" spans="1:41" ht="12.75">
      <c r="A587">
        <v>584</v>
      </c>
      <c r="AM587" s="34">
        <f t="shared" si="118"/>
      </c>
      <c r="AN587">
        <f t="shared" si="119"/>
      </c>
      <c r="AO587">
        <f t="shared" si="120"/>
      </c>
    </row>
    <row r="588" spans="1:41" ht="12.75">
      <c r="A588">
        <v>585</v>
      </c>
      <c r="AM588" s="34">
        <f t="shared" si="118"/>
      </c>
      <c r="AN588">
        <f t="shared" si="119"/>
      </c>
      <c r="AO588">
        <f t="shared" si="120"/>
      </c>
    </row>
    <row r="589" spans="1:41" ht="12.75">
      <c r="A589">
        <v>586</v>
      </c>
      <c r="AM589" s="34">
        <f t="shared" si="118"/>
      </c>
      <c r="AN589">
        <f t="shared" si="119"/>
      </c>
      <c r="AO589">
        <f t="shared" si="120"/>
      </c>
    </row>
    <row r="590" spans="1:41" ht="12.75">
      <c r="A590">
        <v>587</v>
      </c>
      <c r="AM590" s="34">
        <f t="shared" si="118"/>
      </c>
      <c r="AN590">
        <f t="shared" si="119"/>
      </c>
      <c r="AO590">
        <f t="shared" si="120"/>
      </c>
    </row>
    <row r="591" spans="1:41" ht="12.75">
      <c r="A591">
        <v>588</v>
      </c>
      <c r="AM591" s="34">
        <f t="shared" si="118"/>
      </c>
      <c r="AN591">
        <f t="shared" si="119"/>
      </c>
      <c r="AO591">
        <f t="shared" si="120"/>
      </c>
    </row>
    <row r="592" spans="1:41" ht="12.75">
      <c r="A592">
        <v>589</v>
      </c>
      <c r="AM592" s="34">
        <f t="shared" si="118"/>
      </c>
      <c r="AN592">
        <f t="shared" si="119"/>
      </c>
      <c r="AO592">
        <f t="shared" si="120"/>
      </c>
    </row>
    <row r="593" spans="1:41" ht="12.75">
      <c r="A593">
        <v>590</v>
      </c>
      <c r="AM593" s="34">
        <f t="shared" si="118"/>
      </c>
      <c r="AN593">
        <f t="shared" si="119"/>
      </c>
      <c r="AO593">
        <f t="shared" si="120"/>
      </c>
    </row>
    <row r="594" spans="1:41" ht="12.75">
      <c r="A594">
        <v>591</v>
      </c>
      <c r="AM594" s="34">
        <f t="shared" si="118"/>
      </c>
      <c r="AN594">
        <f t="shared" si="119"/>
      </c>
      <c r="AO594">
        <f t="shared" si="120"/>
      </c>
    </row>
    <row r="595" spans="1:41" ht="12.75">
      <c r="A595">
        <v>592</v>
      </c>
      <c r="AM595" s="34">
        <f t="shared" si="118"/>
      </c>
      <c r="AN595">
        <f t="shared" si="119"/>
      </c>
      <c r="AO595">
        <f t="shared" si="120"/>
      </c>
    </row>
    <row r="596" spans="1:41" ht="12.75">
      <c r="A596">
        <v>593</v>
      </c>
      <c r="AM596" s="34">
        <f t="shared" si="118"/>
      </c>
      <c r="AN596">
        <f t="shared" si="119"/>
      </c>
      <c r="AO596">
        <f t="shared" si="120"/>
      </c>
    </row>
    <row r="597" spans="1:41" ht="12.75">
      <c r="A597">
        <v>594</v>
      </c>
      <c r="AM597" s="34">
        <f t="shared" si="118"/>
      </c>
      <c r="AN597">
        <f t="shared" si="119"/>
      </c>
      <c r="AO597">
        <f t="shared" si="120"/>
      </c>
    </row>
    <row r="598" spans="1:41" ht="12.75">
      <c r="A598">
        <v>595</v>
      </c>
      <c r="AM598" s="34">
        <f t="shared" si="118"/>
      </c>
      <c r="AN598">
        <f t="shared" si="119"/>
      </c>
      <c r="AO598">
        <f t="shared" si="120"/>
      </c>
    </row>
    <row r="599" spans="1:41" ht="12.75">
      <c r="A599">
        <v>596</v>
      </c>
      <c r="AM599" s="34">
        <f t="shared" si="118"/>
      </c>
      <c r="AN599">
        <f t="shared" si="119"/>
      </c>
      <c r="AO599">
        <f t="shared" si="120"/>
      </c>
    </row>
    <row r="600" spans="1:41" ht="12.75">
      <c r="A600">
        <v>597</v>
      </c>
      <c r="AM600" s="34">
        <f t="shared" si="118"/>
      </c>
      <c r="AN600">
        <f t="shared" si="119"/>
      </c>
      <c r="AO600">
        <f t="shared" si="120"/>
      </c>
    </row>
    <row r="601" spans="1:41" ht="12.75">
      <c r="A601">
        <v>598</v>
      </c>
      <c r="AM601" s="34">
        <f t="shared" si="118"/>
      </c>
      <c r="AN601">
        <f t="shared" si="119"/>
      </c>
      <c r="AO601">
        <f t="shared" si="120"/>
      </c>
    </row>
    <row r="602" spans="1:41" ht="12.75">
      <c r="A602">
        <v>599</v>
      </c>
      <c r="AM602" s="34">
        <f t="shared" si="118"/>
      </c>
      <c r="AN602">
        <f t="shared" si="119"/>
      </c>
      <c r="AO602">
        <f t="shared" si="120"/>
      </c>
    </row>
    <row r="603" spans="1:41" ht="12.75">
      <c r="A603">
        <v>600</v>
      </c>
      <c r="AM603" s="34">
        <f t="shared" si="118"/>
      </c>
      <c r="AN603">
        <f t="shared" si="119"/>
      </c>
      <c r="AO603">
        <f t="shared" si="120"/>
      </c>
    </row>
    <row r="604" spans="1:41" ht="12.75">
      <c r="A604">
        <v>601</v>
      </c>
      <c r="AM604" s="34">
        <f t="shared" si="118"/>
      </c>
      <c r="AN604">
        <f t="shared" si="119"/>
      </c>
      <c r="AO604">
        <f t="shared" si="120"/>
      </c>
    </row>
    <row r="605" spans="1:41" ht="12.75">
      <c r="A605">
        <v>602</v>
      </c>
      <c r="AM605" s="34">
        <f t="shared" si="118"/>
      </c>
      <c r="AN605">
        <f t="shared" si="119"/>
      </c>
      <c r="AO605">
        <f t="shared" si="120"/>
      </c>
    </row>
    <row r="606" spans="1:41" ht="12.75">
      <c r="A606">
        <v>603</v>
      </c>
      <c r="AM606" s="34">
        <f t="shared" si="118"/>
      </c>
      <c r="AN606">
        <f t="shared" si="119"/>
      </c>
      <c r="AO606">
        <f t="shared" si="120"/>
      </c>
    </row>
    <row r="607" spans="1:41" ht="12.75">
      <c r="A607">
        <v>604</v>
      </c>
      <c r="AM607" s="34">
        <f t="shared" si="118"/>
      </c>
      <c r="AN607">
        <f t="shared" si="119"/>
      </c>
      <c r="AO607">
        <f t="shared" si="120"/>
      </c>
    </row>
    <row r="608" spans="1:41" ht="12.75">
      <c r="A608">
        <v>605</v>
      </c>
      <c r="AM608" s="34">
        <f t="shared" si="118"/>
      </c>
      <c r="AN608">
        <f t="shared" si="119"/>
      </c>
      <c r="AO608">
        <f t="shared" si="120"/>
      </c>
    </row>
    <row r="609" spans="1:41" ht="12.75">
      <c r="A609">
        <v>606</v>
      </c>
      <c r="AM609" s="34">
        <f t="shared" si="118"/>
      </c>
      <c r="AN609">
        <f t="shared" si="119"/>
      </c>
      <c r="AO609">
        <f t="shared" si="120"/>
      </c>
    </row>
    <row r="610" spans="1:41" ht="12.75">
      <c r="A610">
        <v>607</v>
      </c>
      <c r="AM610" s="34">
        <f t="shared" si="118"/>
      </c>
      <c r="AN610">
        <f t="shared" si="119"/>
      </c>
      <c r="AO610">
        <f t="shared" si="120"/>
      </c>
    </row>
    <row r="611" spans="1:41" ht="12.75">
      <c r="A611">
        <v>608</v>
      </c>
      <c r="AM611" s="34">
        <f t="shared" si="118"/>
      </c>
      <c r="AN611">
        <f t="shared" si="119"/>
      </c>
      <c r="AO611">
        <f t="shared" si="120"/>
      </c>
    </row>
    <row r="612" spans="1:41" ht="12.75">
      <c r="A612">
        <v>609</v>
      </c>
      <c r="AM612" s="34">
        <f t="shared" si="118"/>
      </c>
      <c r="AN612">
        <f t="shared" si="119"/>
      </c>
      <c r="AO612">
        <f t="shared" si="120"/>
      </c>
    </row>
    <row r="613" spans="1:41" ht="12.75">
      <c r="A613">
        <v>610</v>
      </c>
      <c r="AM613" s="34">
        <f t="shared" si="118"/>
      </c>
      <c r="AN613">
        <f t="shared" si="119"/>
      </c>
      <c r="AO613">
        <f t="shared" si="120"/>
      </c>
    </row>
    <row r="614" spans="1:41" ht="12.75">
      <c r="A614">
        <v>611</v>
      </c>
      <c r="AM614" s="34">
        <f t="shared" si="118"/>
      </c>
      <c r="AN614">
        <f t="shared" si="119"/>
      </c>
      <c r="AO614">
        <f t="shared" si="120"/>
      </c>
    </row>
    <row r="615" spans="1:41" ht="12.75">
      <c r="A615">
        <v>612</v>
      </c>
      <c r="AM615" s="34">
        <f t="shared" si="118"/>
      </c>
      <c r="AN615">
        <f t="shared" si="119"/>
      </c>
      <c r="AO615">
        <f t="shared" si="120"/>
      </c>
    </row>
    <row r="616" spans="1:41" ht="12.75">
      <c r="A616">
        <v>613</v>
      </c>
      <c r="AM616" s="34">
        <f t="shared" si="118"/>
      </c>
      <c r="AN616">
        <f t="shared" si="119"/>
      </c>
      <c r="AO616">
        <f t="shared" si="120"/>
      </c>
    </row>
    <row r="617" spans="1:41" ht="12.75">
      <c r="A617">
        <v>614</v>
      </c>
      <c r="AM617" s="34">
        <f t="shared" si="118"/>
      </c>
      <c r="AN617">
        <f t="shared" si="119"/>
      </c>
      <c r="AO617">
        <f t="shared" si="120"/>
      </c>
    </row>
    <row r="618" spans="1:41" ht="12.75">
      <c r="A618">
        <v>615</v>
      </c>
      <c r="AM618" s="34">
        <f t="shared" si="118"/>
      </c>
      <c r="AN618">
        <f t="shared" si="119"/>
      </c>
      <c r="AO618">
        <f t="shared" si="120"/>
      </c>
    </row>
    <row r="619" spans="1:41" ht="12.75">
      <c r="A619">
        <v>616</v>
      </c>
      <c r="AM619" s="34">
        <f t="shared" si="118"/>
      </c>
      <c r="AN619">
        <f t="shared" si="119"/>
      </c>
      <c r="AO619">
        <f t="shared" si="120"/>
      </c>
    </row>
    <row r="620" spans="1:41" ht="12.75">
      <c r="A620">
        <v>617</v>
      </c>
      <c r="AM620" s="34">
        <f t="shared" si="118"/>
      </c>
      <c r="AN620">
        <f t="shared" si="119"/>
      </c>
      <c r="AO620">
        <f t="shared" si="120"/>
      </c>
    </row>
    <row r="621" spans="1:41" ht="12.75">
      <c r="A621">
        <v>618</v>
      </c>
      <c r="AM621" s="34">
        <f t="shared" si="118"/>
      </c>
      <c r="AN621">
        <f t="shared" si="119"/>
      </c>
      <c r="AO621">
        <f t="shared" si="120"/>
      </c>
    </row>
    <row r="622" spans="1:41" ht="12.75">
      <c r="A622">
        <v>619</v>
      </c>
      <c r="AM622" s="34">
        <f t="shared" si="118"/>
      </c>
      <c r="AN622">
        <f t="shared" si="119"/>
      </c>
      <c r="AO622">
        <f t="shared" si="120"/>
      </c>
    </row>
    <row r="623" spans="1:41" ht="12.75">
      <c r="A623">
        <v>620</v>
      </c>
      <c r="AM623" s="34">
        <f t="shared" si="118"/>
      </c>
      <c r="AN623">
        <f t="shared" si="119"/>
      </c>
      <c r="AO623">
        <f t="shared" si="120"/>
      </c>
    </row>
    <row r="624" spans="1:41" ht="12.75">
      <c r="A624">
        <v>621</v>
      </c>
      <c r="AM624" s="34">
        <f t="shared" si="118"/>
      </c>
      <c r="AN624">
        <f t="shared" si="119"/>
      </c>
      <c r="AO624">
        <f t="shared" si="120"/>
      </c>
    </row>
    <row r="625" spans="1:41" ht="12.75">
      <c r="A625">
        <v>622</v>
      </c>
      <c r="AM625" s="34">
        <f t="shared" si="118"/>
      </c>
      <c r="AN625">
        <f t="shared" si="119"/>
      </c>
      <c r="AO625">
        <f t="shared" si="120"/>
      </c>
    </row>
    <row r="626" spans="1:41" ht="12.75">
      <c r="A626">
        <v>623</v>
      </c>
      <c r="AM626" s="34">
        <f t="shared" si="118"/>
      </c>
      <c r="AN626">
        <f t="shared" si="119"/>
      </c>
      <c r="AO626">
        <f t="shared" si="120"/>
      </c>
    </row>
    <row r="627" spans="1:41" ht="12.75">
      <c r="A627">
        <v>624</v>
      </c>
      <c r="AM627" s="34">
        <f t="shared" si="118"/>
      </c>
      <c r="AN627">
        <f t="shared" si="119"/>
      </c>
      <c r="AO627">
        <f t="shared" si="120"/>
      </c>
    </row>
    <row r="628" spans="1:41" ht="12.75">
      <c r="A628">
        <v>625</v>
      </c>
      <c r="AM628" s="34">
        <f t="shared" si="118"/>
      </c>
      <c r="AN628">
        <f t="shared" si="119"/>
      </c>
      <c r="AO628">
        <f t="shared" si="120"/>
      </c>
    </row>
    <row r="629" spans="1:41" ht="12.75">
      <c r="A629">
        <v>626</v>
      </c>
      <c r="AM629" s="34">
        <f t="shared" si="118"/>
      </c>
      <c r="AN629">
        <f t="shared" si="119"/>
      </c>
      <c r="AO629">
        <f t="shared" si="120"/>
      </c>
    </row>
    <row r="630" spans="1:41" ht="12.75">
      <c r="A630">
        <v>627</v>
      </c>
      <c r="AM630" s="34">
        <f t="shared" si="118"/>
      </c>
      <c r="AN630">
        <f t="shared" si="119"/>
      </c>
      <c r="AO630">
        <f t="shared" si="120"/>
      </c>
    </row>
    <row r="631" spans="1:41" ht="12.75">
      <c r="A631">
        <v>628</v>
      </c>
      <c r="AM631" s="34">
        <f t="shared" si="118"/>
      </c>
      <c r="AN631">
        <f t="shared" si="119"/>
      </c>
      <c r="AO631">
        <f t="shared" si="120"/>
      </c>
    </row>
    <row r="632" spans="1:41" ht="12.75">
      <c r="A632">
        <v>629</v>
      </c>
      <c r="AM632" s="34">
        <f t="shared" si="118"/>
      </c>
      <c r="AN632">
        <f t="shared" si="119"/>
      </c>
      <c r="AO632">
        <f t="shared" si="120"/>
      </c>
    </row>
    <row r="633" spans="1:41" ht="12.75">
      <c r="A633">
        <v>630</v>
      </c>
      <c r="AM633" s="34">
        <f t="shared" si="118"/>
      </c>
      <c r="AN633">
        <f t="shared" si="119"/>
      </c>
      <c r="AO633">
        <f t="shared" si="120"/>
      </c>
    </row>
    <row r="634" spans="1:41" ht="12.75">
      <c r="A634">
        <v>631</v>
      </c>
      <c r="AM634" s="34">
        <f t="shared" si="118"/>
      </c>
      <c r="AN634">
        <f t="shared" si="119"/>
      </c>
      <c r="AO634">
        <f t="shared" si="120"/>
      </c>
    </row>
    <row r="635" spans="1:41" ht="12.75">
      <c r="A635">
        <v>632</v>
      </c>
      <c r="AM635" s="34">
        <f t="shared" si="118"/>
      </c>
      <c r="AN635">
        <f t="shared" si="119"/>
      </c>
      <c r="AO635">
        <f t="shared" si="120"/>
      </c>
    </row>
    <row r="636" spans="1:41" ht="12.75">
      <c r="A636">
        <v>633</v>
      </c>
      <c r="AM636" s="34">
        <f t="shared" si="118"/>
      </c>
      <c r="AN636">
        <f t="shared" si="119"/>
      </c>
      <c r="AO636">
        <f t="shared" si="120"/>
      </c>
    </row>
    <row r="637" spans="1:41" ht="12.75">
      <c r="A637">
        <v>634</v>
      </c>
      <c r="AM637" s="34">
        <f t="shared" si="118"/>
      </c>
      <c r="AN637">
        <f t="shared" si="119"/>
      </c>
      <c r="AO637">
        <f t="shared" si="120"/>
      </c>
    </row>
    <row r="638" spans="1:41" ht="12.75">
      <c r="A638">
        <v>635</v>
      </c>
      <c r="AM638" s="34">
        <f t="shared" si="118"/>
      </c>
      <c r="AN638">
        <f t="shared" si="119"/>
      </c>
      <c r="AO638">
        <f t="shared" si="120"/>
      </c>
    </row>
    <row r="639" spans="1:41" ht="12.75">
      <c r="A639">
        <v>636</v>
      </c>
      <c r="AM639" s="34">
        <f t="shared" si="118"/>
      </c>
      <c r="AN639">
        <f t="shared" si="119"/>
      </c>
      <c r="AO639">
        <f t="shared" si="120"/>
      </c>
    </row>
    <row r="640" spans="1:41" ht="12.75">
      <c r="A640">
        <v>637</v>
      </c>
      <c r="AM640" s="34">
        <f t="shared" si="118"/>
      </c>
      <c r="AN640">
        <f t="shared" si="119"/>
      </c>
      <c r="AO640">
        <f t="shared" si="120"/>
      </c>
    </row>
    <row r="641" spans="1:41" ht="12.75">
      <c r="A641">
        <v>638</v>
      </c>
      <c r="AM641" s="34">
        <f t="shared" si="118"/>
      </c>
      <c r="AN641">
        <f t="shared" si="119"/>
      </c>
      <c r="AO641">
        <f t="shared" si="120"/>
      </c>
    </row>
    <row r="642" spans="1:41" ht="12.75">
      <c r="A642">
        <v>639</v>
      </c>
      <c r="AM642" s="34">
        <f t="shared" si="118"/>
      </c>
      <c r="AN642">
        <f t="shared" si="119"/>
      </c>
      <c r="AO642">
        <f t="shared" si="120"/>
      </c>
    </row>
    <row r="643" spans="1:41" ht="12.75">
      <c r="A643">
        <v>640</v>
      </c>
      <c r="AM643" s="34">
        <f t="shared" si="118"/>
      </c>
      <c r="AN643">
        <f t="shared" si="119"/>
      </c>
      <c r="AO643">
        <f t="shared" si="120"/>
      </c>
    </row>
    <row r="644" spans="1:41" ht="12.75">
      <c r="A644">
        <v>641</v>
      </c>
      <c r="AM644" s="34">
        <f aca="true" t="shared" si="121" ref="AM644:AM707">IF(AND(ISNUMBER(B644),OR(ISBLANK(C644),ISBLANK(D644),ISBLANK(E644),NOT(OR(F644="TSP",F644="PM10",F644="PM2.5",F644="PM1",F644="PM0.1")))),1,"")</f>
      </c>
      <c r="AN644">
        <f aca="true" t="shared" si="122" ref="AN644:AN707">IF(OR(SUM(G644:T644)=1,SUM(G644:T644)=0),"",1)</f>
      </c>
      <c r="AO644">
        <f aca="true" t="shared" si="123" ref="AO644:AO707">IF(AND(AC644&gt;=-0.06,AC644&lt;=0.06,MOD(AC644*100,2)=0,OR(AD644=0,AD644=0.5,AD644=1)),"",1)</f>
      </c>
    </row>
    <row r="645" spans="1:41" ht="12.75">
      <c r="A645">
        <v>642</v>
      </c>
      <c r="AM645" s="34">
        <f t="shared" si="121"/>
      </c>
      <c r="AN645">
        <f t="shared" si="122"/>
      </c>
      <c r="AO645">
        <f t="shared" si="123"/>
      </c>
    </row>
    <row r="646" spans="1:41" ht="12.75">
      <c r="A646">
        <v>643</v>
      </c>
      <c r="AM646" s="34">
        <f t="shared" si="121"/>
      </c>
      <c r="AN646">
        <f t="shared" si="122"/>
      </c>
      <c r="AO646">
        <f t="shared" si="123"/>
      </c>
    </row>
    <row r="647" spans="1:41" ht="12.75">
      <c r="A647">
        <v>644</v>
      </c>
      <c r="AM647" s="34">
        <f t="shared" si="121"/>
      </c>
      <c r="AN647">
        <f t="shared" si="122"/>
      </c>
      <c r="AO647">
        <f t="shared" si="123"/>
      </c>
    </row>
    <row r="648" spans="1:41" ht="12.75">
      <c r="A648">
        <v>645</v>
      </c>
      <c r="AM648" s="34">
        <f t="shared" si="121"/>
      </c>
      <c r="AN648">
        <f t="shared" si="122"/>
      </c>
      <c r="AO648">
        <f t="shared" si="123"/>
      </c>
    </row>
    <row r="649" spans="1:41" ht="12.75">
      <c r="A649">
        <v>646</v>
      </c>
      <c r="AM649" s="34">
        <f t="shared" si="121"/>
      </c>
      <c r="AN649">
        <f t="shared" si="122"/>
      </c>
      <c r="AO649">
        <f t="shared" si="123"/>
      </c>
    </row>
    <row r="650" spans="1:41" ht="12.75">
      <c r="A650">
        <v>647</v>
      </c>
      <c r="AM650" s="34">
        <f t="shared" si="121"/>
      </c>
      <c r="AN650">
        <f t="shared" si="122"/>
      </c>
      <c r="AO650">
        <f t="shared" si="123"/>
      </c>
    </row>
    <row r="651" spans="1:41" ht="12.75">
      <c r="A651">
        <v>648</v>
      </c>
      <c r="AM651" s="34">
        <f t="shared" si="121"/>
      </c>
      <c r="AN651">
        <f t="shared" si="122"/>
      </c>
      <c r="AO651">
        <f t="shared" si="123"/>
      </c>
    </row>
    <row r="652" spans="1:41" ht="12.75">
      <c r="A652">
        <v>649</v>
      </c>
      <c r="AM652" s="34">
        <f t="shared" si="121"/>
      </c>
      <c r="AN652">
        <f t="shared" si="122"/>
      </c>
      <c r="AO652">
        <f t="shared" si="123"/>
      </c>
    </row>
    <row r="653" spans="1:41" ht="12.75">
      <c r="A653">
        <v>650</v>
      </c>
      <c r="AM653" s="34">
        <f t="shared" si="121"/>
      </c>
      <c r="AN653">
        <f t="shared" si="122"/>
      </c>
      <c r="AO653">
        <f t="shared" si="123"/>
      </c>
    </row>
    <row r="654" spans="1:41" ht="12.75">
      <c r="A654">
        <v>651</v>
      </c>
      <c r="AM654" s="34">
        <f t="shared" si="121"/>
      </c>
      <c r="AN654">
        <f t="shared" si="122"/>
      </c>
      <c r="AO654">
        <f t="shared" si="123"/>
      </c>
    </row>
    <row r="655" spans="1:41" ht="12.75">
      <c r="A655">
        <v>652</v>
      </c>
      <c r="AM655" s="34">
        <f t="shared" si="121"/>
      </c>
      <c r="AN655">
        <f t="shared" si="122"/>
      </c>
      <c r="AO655">
        <f t="shared" si="123"/>
      </c>
    </row>
    <row r="656" spans="1:41" ht="12.75">
      <c r="A656">
        <v>653</v>
      </c>
      <c r="AM656" s="34">
        <f t="shared" si="121"/>
      </c>
      <c r="AN656">
        <f t="shared" si="122"/>
      </c>
      <c r="AO656">
        <f t="shared" si="123"/>
      </c>
    </row>
    <row r="657" spans="1:41" ht="12.75">
      <c r="A657">
        <v>654</v>
      </c>
      <c r="AM657" s="34">
        <f t="shared" si="121"/>
      </c>
      <c r="AN657">
        <f t="shared" si="122"/>
      </c>
      <c r="AO657">
        <f t="shared" si="123"/>
      </c>
    </row>
    <row r="658" spans="1:41" ht="12.75">
      <c r="A658">
        <v>655</v>
      </c>
      <c r="AM658" s="34">
        <f t="shared" si="121"/>
      </c>
      <c r="AN658">
        <f t="shared" si="122"/>
      </c>
      <c r="AO658">
        <f t="shared" si="123"/>
      </c>
    </row>
    <row r="659" spans="1:41" ht="12.75">
      <c r="A659">
        <v>656</v>
      </c>
      <c r="AM659" s="34">
        <f t="shared" si="121"/>
      </c>
      <c r="AN659">
        <f t="shared" si="122"/>
      </c>
      <c r="AO659">
        <f t="shared" si="123"/>
      </c>
    </row>
    <row r="660" spans="1:41" ht="12.75">
      <c r="A660">
        <v>657</v>
      </c>
      <c r="AM660" s="34">
        <f t="shared" si="121"/>
      </c>
      <c r="AN660">
        <f t="shared" si="122"/>
      </c>
      <c r="AO660">
        <f t="shared" si="123"/>
      </c>
    </row>
    <row r="661" spans="1:41" ht="12.75">
      <c r="A661">
        <v>658</v>
      </c>
      <c r="AM661" s="34">
        <f t="shared" si="121"/>
      </c>
      <c r="AN661">
        <f t="shared" si="122"/>
      </c>
      <c r="AO661">
        <f t="shared" si="123"/>
      </c>
    </row>
    <row r="662" spans="1:41" ht="12.75">
      <c r="A662">
        <v>659</v>
      </c>
      <c r="AM662" s="34">
        <f t="shared" si="121"/>
      </c>
      <c r="AN662">
        <f t="shared" si="122"/>
      </c>
      <c r="AO662">
        <f t="shared" si="123"/>
      </c>
    </row>
    <row r="663" spans="1:41" ht="12.75">
      <c r="A663">
        <v>660</v>
      </c>
      <c r="AM663" s="34">
        <f t="shared" si="121"/>
      </c>
      <c r="AN663">
        <f t="shared" si="122"/>
      </c>
      <c r="AO663">
        <f t="shared" si="123"/>
      </c>
    </row>
    <row r="664" spans="1:41" ht="12.75">
      <c r="A664">
        <v>661</v>
      </c>
      <c r="AM664" s="34">
        <f t="shared" si="121"/>
      </c>
      <c r="AN664">
        <f t="shared" si="122"/>
      </c>
      <c r="AO664">
        <f t="shared" si="123"/>
      </c>
    </row>
    <row r="665" spans="1:41" ht="12.75">
      <c r="A665">
        <v>662</v>
      </c>
      <c r="AM665" s="34">
        <f t="shared" si="121"/>
      </c>
      <c r="AN665">
        <f t="shared" si="122"/>
      </c>
      <c r="AO665">
        <f t="shared" si="123"/>
      </c>
    </row>
    <row r="666" spans="1:41" ht="12.75">
      <c r="A666">
        <v>663</v>
      </c>
      <c r="AM666" s="34">
        <f t="shared" si="121"/>
      </c>
      <c r="AN666">
        <f t="shared" si="122"/>
      </c>
      <c r="AO666">
        <f t="shared" si="123"/>
      </c>
    </row>
    <row r="667" spans="1:41" ht="12.75">
      <c r="A667">
        <v>664</v>
      </c>
      <c r="AM667" s="34">
        <f t="shared" si="121"/>
      </c>
      <c r="AN667">
        <f t="shared" si="122"/>
      </c>
      <c r="AO667">
        <f t="shared" si="123"/>
      </c>
    </row>
    <row r="668" spans="1:41" ht="12.75">
      <c r="A668">
        <v>665</v>
      </c>
      <c r="AM668" s="34">
        <f t="shared" si="121"/>
      </c>
      <c r="AN668">
        <f t="shared" si="122"/>
      </c>
      <c r="AO668">
        <f t="shared" si="123"/>
      </c>
    </row>
    <row r="669" spans="1:41" ht="12.75">
      <c r="A669">
        <v>666</v>
      </c>
      <c r="AM669" s="34">
        <f t="shared" si="121"/>
      </c>
      <c r="AN669">
        <f t="shared" si="122"/>
      </c>
      <c r="AO669">
        <f t="shared" si="123"/>
      </c>
    </row>
    <row r="670" spans="1:41" ht="12.75">
      <c r="A670">
        <v>667</v>
      </c>
      <c r="AM670" s="34">
        <f t="shared" si="121"/>
      </c>
      <c r="AN670">
        <f t="shared" si="122"/>
      </c>
      <c r="AO670">
        <f t="shared" si="123"/>
      </c>
    </row>
    <row r="671" spans="1:41" ht="12.75">
      <c r="A671">
        <v>668</v>
      </c>
      <c r="AM671" s="34">
        <f t="shared" si="121"/>
      </c>
      <c r="AN671">
        <f t="shared" si="122"/>
      </c>
      <c r="AO671">
        <f t="shared" si="123"/>
      </c>
    </row>
    <row r="672" spans="1:41" ht="12.75">
      <c r="A672">
        <v>669</v>
      </c>
      <c r="AM672" s="34">
        <f t="shared" si="121"/>
      </c>
      <c r="AN672">
        <f t="shared" si="122"/>
      </c>
      <c r="AO672">
        <f t="shared" si="123"/>
      </c>
    </row>
    <row r="673" spans="1:41" ht="12.75">
      <c r="A673">
        <v>670</v>
      </c>
      <c r="AM673" s="34">
        <f t="shared" si="121"/>
      </c>
      <c r="AN673">
        <f t="shared" si="122"/>
      </c>
      <c r="AO673">
        <f t="shared" si="123"/>
      </c>
    </row>
    <row r="674" spans="1:41" ht="12.75">
      <c r="A674">
        <v>671</v>
      </c>
      <c r="AM674" s="34">
        <f t="shared" si="121"/>
      </c>
      <c r="AN674">
        <f t="shared" si="122"/>
      </c>
      <c r="AO674">
        <f t="shared" si="123"/>
      </c>
    </row>
    <row r="675" spans="1:41" ht="12.75">
      <c r="A675">
        <v>672</v>
      </c>
      <c r="AM675" s="34">
        <f t="shared" si="121"/>
      </c>
      <c r="AN675">
        <f t="shared" si="122"/>
      </c>
      <c r="AO675">
        <f t="shared" si="123"/>
      </c>
    </row>
    <row r="676" spans="1:41" ht="12.75">
      <c r="A676">
        <v>673</v>
      </c>
      <c r="AM676" s="34">
        <f t="shared" si="121"/>
      </c>
      <c r="AN676">
        <f t="shared" si="122"/>
      </c>
      <c r="AO676">
        <f t="shared" si="123"/>
      </c>
    </row>
    <row r="677" spans="1:41" ht="12.75">
      <c r="A677">
        <v>674</v>
      </c>
      <c r="AM677" s="34">
        <f t="shared" si="121"/>
      </c>
      <c r="AN677">
        <f t="shared" si="122"/>
      </c>
      <c r="AO677">
        <f t="shared" si="123"/>
      </c>
    </row>
    <row r="678" spans="1:41" ht="12.75">
      <c r="A678">
        <v>675</v>
      </c>
      <c r="AM678" s="34">
        <f t="shared" si="121"/>
      </c>
      <c r="AN678">
        <f t="shared" si="122"/>
      </c>
      <c r="AO678">
        <f t="shared" si="123"/>
      </c>
    </row>
    <row r="679" spans="1:41" ht="12.75">
      <c r="A679">
        <v>676</v>
      </c>
      <c r="AM679" s="34">
        <f t="shared" si="121"/>
      </c>
      <c r="AN679">
        <f t="shared" si="122"/>
      </c>
      <c r="AO679">
        <f t="shared" si="123"/>
      </c>
    </row>
    <row r="680" spans="1:41" ht="12.75">
      <c r="A680">
        <v>677</v>
      </c>
      <c r="AM680" s="34">
        <f t="shared" si="121"/>
      </c>
      <c r="AN680">
        <f t="shared" si="122"/>
      </c>
      <c r="AO680">
        <f t="shared" si="123"/>
      </c>
    </row>
    <row r="681" spans="1:41" ht="12.75">
      <c r="A681">
        <v>678</v>
      </c>
      <c r="AM681" s="34">
        <f t="shared" si="121"/>
      </c>
      <c r="AN681">
        <f t="shared" si="122"/>
      </c>
      <c r="AO681">
        <f t="shared" si="123"/>
      </c>
    </row>
    <row r="682" spans="1:41" ht="12.75">
      <c r="A682">
        <v>679</v>
      </c>
      <c r="AM682" s="34">
        <f t="shared" si="121"/>
      </c>
      <c r="AN682">
        <f t="shared" si="122"/>
      </c>
      <c r="AO682">
        <f t="shared" si="123"/>
      </c>
    </row>
    <row r="683" spans="1:41" ht="12.75">
      <c r="A683">
        <v>680</v>
      </c>
      <c r="AM683" s="34">
        <f t="shared" si="121"/>
      </c>
      <c r="AN683">
        <f t="shared" si="122"/>
      </c>
      <c r="AO683">
        <f t="shared" si="123"/>
      </c>
    </row>
    <row r="684" spans="1:41" ht="12.75">
      <c r="A684">
        <v>681</v>
      </c>
      <c r="AM684" s="34">
        <f t="shared" si="121"/>
      </c>
      <c r="AN684">
        <f t="shared" si="122"/>
      </c>
      <c r="AO684">
        <f t="shared" si="123"/>
      </c>
    </row>
    <row r="685" spans="1:41" ht="12.75">
      <c r="A685">
        <v>682</v>
      </c>
      <c r="AM685" s="34">
        <f t="shared" si="121"/>
      </c>
      <c r="AN685">
        <f t="shared" si="122"/>
      </c>
      <c r="AO685">
        <f t="shared" si="123"/>
      </c>
    </row>
    <row r="686" spans="1:41" ht="12.75">
      <c r="A686">
        <v>683</v>
      </c>
      <c r="AM686" s="34">
        <f t="shared" si="121"/>
      </c>
      <c r="AN686">
        <f t="shared" si="122"/>
      </c>
      <c r="AO686">
        <f t="shared" si="123"/>
      </c>
    </row>
    <row r="687" spans="1:41" ht="12.75">
      <c r="A687">
        <v>684</v>
      </c>
      <c r="AM687" s="34">
        <f t="shared" si="121"/>
      </c>
      <c r="AN687">
        <f t="shared" si="122"/>
      </c>
      <c r="AO687">
        <f t="shared" si="123"/>
      </c>
    </row>
    <row r="688" spans="1:41" ht="12.75">
      <c r="A688">
        <v>685</v>
      </c>
      <c r="AM688" s="34">
        <f t="shared" si="121"/>
      </c>
      <c r="AN688">
        <f t="shared" si="122"/>
      </c>
      <c r="AO688">
        <f t="shared" si="123"/>
      </c>
    </row>
    <row r="689" spans="1:41" ht="12.75">
      <c r="A689">
        <v>686</v>
      </c>
      <c r="AM689" s="34">
        <f t="shared" si="121"/>
      </c>
      <c r="AN689">
        <f t="shared" si="122"/>
      </c>
      <c r="AO689">
        <f t="shared" si="123"/>
      </c>
    </row>
    <row r="690" spans="1:41" ht="12.75">
      <c r="A690">
        <v>687</v>
      </c>
      <c r="AM690" s="34">
        <f t="shared" si="121"/>
      </c>
      <c r="AN690">
        <f t="shared" si="122"/>
      </c>
      <c r="AO690">
        <f t="shared" si="123"/>
      </c>
    </row>
    <row r="691" spans="1:41" ht="12.75">
      <c r="A691">
        <v>688</v>
      </c>
      <c r="AM691" s="34">
        <f t="shared" si="121"/>
      </c>
      <c r="AN691">
        <f t="shared" si="122"/>
      </c>
      <c r="AO691">
        <f t="shared" si="123"/>
      </c>
    </row>
    <row r="692" spans="1:41" ht="12.75">
      <c r="A692">
        <v>689</v>
      </c>
      <c r="AM692" s="34">
        <f t="shared" si="121"/>
      </c>
      <c r="AN692">
        <f t="shared" si="122"/>
      </c>
      <c r="AO692">
        <f t="shared" si="123"/>
      </c>
    </row>
    <row r="693" spans="1:41" ht="12.75">
      <c r="A693">
        <v>690</v>
      </c>
      <c r="AM693" s="34">
        <f t="shared" si="121"/>
      </c>
      <c r="AN693">
        <f t="shared" si="122"/>
      </c>
      <c r="AO693">
        <f t="shared" si="123"/>
      </c>
    </row>
    <row r="694" spans="1:41" ht="12.75">
      <c r="A694">
        <v>691</v>
      </c>
      <c r="AM694" s="34">
        <f t="shared" si="121"/>
      </c>
      <c r="AN694">
        <f t="shared" si="122"/>
      </c>
      <c r="AO694">
        <f t="shared" si="123"/>
      </c>
    </row>
    <row r="695" spans="1:41" ht="12.75">
      <c r="A695">
        <v>692</v>
      </c>
      <c r="AM695" s="34">
        <f t="shared" si="121"/>
      </c>
      <c r="AN695">
        <f t="shared" si="122"/>
      </c>
      <c r="AO695">
        <f t="shared" si="123"/>
      </c>
    </row>
    <row r="696" spans="1:41" ht="12.75">
      <c r="A696">
        <v>693</v>
      </c>
      <c r="AM696" s="34">
        <f t="shared" si="121"/>
      </c>
      <c r="AN696">
        <f t="shared" si="122"/>
      </c>
      <c r="AO696">
        <f t="shared" si="123"/>
      </c>
    </row>
    <row r="697" spans="1:41" ht="12.75">
      <c r="A697">
        <v>694</v>
      </c>
      <c r="AM697" s="34">
        <f t="shared" si="121"/>
      </c>
      <c r="AN697">
        <f t="shared" si="122"/>
      </c>
      <c r="AO697">
        <f t="shared" si="123"/>
      </c>
    </row>
    <row r="698" spans="1:41" ht="12.75">
      <c r="A698">
        <v>695</v>
      </c>
      <c r="AM698" s="34">
        <f t="shared" si="121"/>
      </c>
      <c r="AN698">
        <f t="shared" si="122"/>
      </c>
      <c r="AO698">
        <f t="shared" si="123"/>
      </c>
    </row>
    <row r="699" spans="1:41" ht="12.75">
      <c r="A699">
        <v>696</v>
      </c>
      <c r="AM699" s="34">
        <f t="shared" si="121"/>
      </c>
      <c r="AN699">
        <f t="shared" si="122"/>
      </c>
      <c r="AO699">
        <f t="shared" si="123"/>
      </c>
    </row>
    <row r="700" spans="1:41" ht="12.75">
      <c r="A700">
        <v>697</v>
      </c>
      <c r="AM700" s="34">
        <f t="shared" si="121"/>
      </c>
      <c r="AN700">
        <f t="shared" si="122"/>
      </c>
      <c r="AO700">
        <f t="shared" si="123"/>
      </c>
    </row>
    <row r="701" spans="1:41" ht="12.75">
      <c r="A701">
        <v>698</v>
      </c>
      <c r="AM701" s="34">
        <f t="shared" si="121"/>
      </c>
      <c r="AN701">
        <f t="shared" si="122"/>
      </c>
      <c r="AO701">
        <f t="shared" si="123"/>
      </c>
    </row>
    <row r="702" spans="1:41" ht="12.75">
      <c r="A702">
        <v>699</v>
      </c>
      <c r="AM702" s="34">
        <f t="shared" si="121"/>
      </c>
      <c r="AN702">
        <f t="shared" si="122"/>
      </c>
      <c r="AO702">
        <f t="shared" si="123"/>
      </c>
    </row>
    <row r="703" spans="1:41" ht="12.75">
      <c r="A703">
        <v>700</v>
      </c>
      <c r="AM703" s="34">
        <f t="shared" si="121"/>
      </c>
      <c r="AN703">
        <f t="shared" si="122"/>
      </c>
      <c r="AO703">
        <f t="shared" si="123"/>
      </c>
    </row>
    <row r="704" spans="1:41" ht="12.75">
      <c r="A704">
        <v>701</v>
      </c>
      <c r="AM704" s="34">
        <f t="shared" si="121"/>
      </c>
      <c r="AN704">
        <f t="shared" si="122"/>
      </c>
      <c r="AO704">
        <f t="shared" si="123"/>
      </c>
    </row>
    <row r="705" spans="1:41" ht="12.75">
      <c r="A705">
        <v>702</v>
      </c>
      <c r="AM705" s="34">
        <f t="shared" si="121"/>
      </c>
      <c r="AN705">
        <f t="shared" si="122"/>
      </c>
      <c r="AO705">
        <f t="shared" si="123"/>
      </c>
    </row>
    <row r="706" spans="1:41" ht="12.75">
      <c r="A706">
        <v>703</v>
      </c>
      <c r="AM706" s="34">
        <f t="shared" si="121"/>
      </c>
      <c r="AN706">
        <f t="shared" si="122"/>
      </c>
      <c r="AO706">
        <f t="shared" si="123"/>
      </c>
    </row>
    <row r="707" spans="1:41" ht="12.75">
      <c r="A707">
        <v>704</v>
      </c>
      <c r="AM707" s="34">
        <f t="shared" si="121"/>
      </c>
      <c r="AN707">
        <f t="shared" si="122"/>
      </c>
      <c r="AO707">
        <f t="shared" si="123"/>
      </c>
    </row>
    <row r="708" spans="1:41" ht="12.75">
      <c r="A708">
        <v>705</v>
      </c>
      <c r="AM708" s="34">
        <f aca="true" t="shared" si="124" ref="AM708:AM771">IF(AND(ISNUMBER(B708),OR(ISBLANK(C708),ISBLANK(D708),ISBLANK(E708),NOT(OR(F708="TSP",F708="PM10",F708="PM2.5",F708="PM1",F708="PM0.1")))),1,"")</f>
      </c>
      <c r="AN708">
        <f aca="true" t="shared" si="125" ref="AN708:AN771">IF(OR(SUM(G708:T708)=1,SUM(G708:T708)=0),"",1)</f>
      </c>
      <c r="AO708">
        <f aca="true" t="shared" si="126" ref="AO708:AO771">IF(AND(AC708&gt;=-0.06,AC708&lt;=0.06,MOD(AC708*100,2)=0,OR(AD708=0,AD708=0.5,AD708=1)),"",1)</f>
      </c>
    </row>
    <row r="709" spans="1:41" ht="12.75">
      <c r="A709">
        <v>706</v>
      </c>
      <c r="AM709" s="34">
        <f t="shared" si="124"/>
      </c>
      <c r="AN709">
        <f t="shared" si="125"/>
      </c>
      <c r="AO709">
        <f t="shared" si="126"/>
      </c>
    </row>
    <row r="710" spans="1:41" ht="12.75">
      <c r="A710">
        <v>707</v>
      </c>
      <c r="AM710" s="34">
        <f t="shared" si="124"/>
      </c>
      <c r="AN710">
        <f t="shared" si="125"/>
      </c>
      <c r="AO710">
        <f t="shared" si="126"/>
      </c>
    </row>
    <row r="711" spans="1:41" ht="12.75">
      <c r="A711">
        <v>708</v>
      </c>
      <c r="AM711" s="34">
        <f t="shared" si="124"/>
      </c>
      <c r="AN711">
        <f t="shared" si="125"/>
      </c>
      <c r="AO711">
        <f t="shared" si="126"/>
      </c>
    </row>
    <row r="712" spans="1:41" ht="12.75">
      <c r="A712">
        <v>709</v>
      </c>
      <c r="AM712" s="34">
        <f t="shared" si="124"/>
      </c>
      <c r="AN712">
        <f t="shared" si="125"/>
      </c>
      <c r="AO712">
        <f t="shared" si="126"/>
      </c>
    </row>
    <row r="713" spans="1:41" ht="12.75">
      <c r="A713">
        <v>710</v>
      </c>
      <c r="AM713" s="34">
        <f t="shared" si="124"/>
      </c>
      <c r="AN713">
        <f t="shared" si="125"/>
      </c>
      <c r="AO713">
        <f t="shared" si="126"/>
      </c>
    </row>
    <row r="714" spans="1:41" ht="12.75">
      <c r="A714">
        <v>711</v>
      </c>
      <c r="AM714" s="34">
        <f t="shared" si="124"/>
      </c>
      <c r="AN714">
        <f t="shared" si="125"/>
      </c>
      <c r="AO714">
        <f t="shared" si="126"/>
      </c>
    </row>
    <row r="715" spans="1:41" ht="12.75">
      <c r="A715">
        <v>712</v>
      </c>
      <c r="AM715" s="34">
        <f t="shared" si="124"/>
      </c>
      <c r="AN715">
        <f t="shared" si="125"/>
      </c>
      <c r="AO715">
        <f t="shared" si="126"/>
      </c>
    </row>
    <row r="716" spans="1:41" ht="12.75">
      <c r="A716">
        <v>713</v>
      </c>
      <c r="AM716" s="34">
        <f t="shared" si="124"/>
      </c>
      <c r="AN716">
        <f t="shared" si="125"/>
      </c>
      <c r="AO716">
        <f t="shared" si="126"/>
      </c>
    </row>
    <row r="717" spans="1:41" ht="12.75">
      <c r="A717">
        <v>714</v>
      </c>
      <c r="AM717" s="34">
        <f t="shared" si="124"/>
      </c>
      <c r="AN717">
        <f t="shared" si="125"/>
      </c>
      <c r="AO717">
        <f t="shared" si="126"/>
      </c>
    </row>
    <row r="718" spans="1:41" ht="12.75">
      <c r="A718">
        <v>715</v>
      </c>
      <c r="AM718" s="34">
        <f t="shared" si="124"/>
      </c>
      <c r="AN718">
        <f t="shared" si="125"/>
      </c>
      <c r="AO718">
        <f t="shared" si="126"/>
      </c>
    </row>
    <row r="719" spans="1:41" ht="12.75">
      <c r="A719">
        <v>716</v>
      </c>
      <c r="AM719" s="34">
        <f t="shared" si="124"/>
      </c>
      <c r="AN719">
        <f t="shared" si="125"/>
      </c>
      <c r="AO719">
        <f t="shared" si="126"/>
      </c>
    </row>
    <row r="720" spans="1:41" ht="12.75">
      <c r="A720">
        <v>717</v>
      </c>
      <c r="AM720" s="34">
        <f t="shared" si="124"/>
      </c>
      <c r="AN720">
        <f t="shared" si="125"/>
      </c>
      <c r="AO720">
        <f t="shared" si="126"/>
      </c>
    </row>
    <row r="721" spans="1:41" ht="12.75">
      <c r="A721">
        <v>718</v>
      </c>
      <c r="AM721" s="34">
        <f t="shared" si="124"/>
      </c>
      <c r="AN721">
        <f t="shared" si="125"/>
      </c>
      <c r="AO721">
        <f t="shared" si="126"/>
      </c>
    </row>
    <row r="722" spans="1:41" ht="12.75">
      <c r="A722">
        <v>719</v>
      </c>
      <c r="AM722" s="34">
        <f t="shared" si="124"/>
      </c>
      <c r="AN722">
        <f t="shared" si="125"/>
      </c>
      <c r="AO722">
        <f t="shared" si="126"/>
      </c>
    </row>
    <row r="723" spans="1:41" ht="12.75">
      <c r="A723">
        <v>720</v>
      </c>
      <c r="AM723" s="34">
        <f t="shared" si="124"/>
      </c>
      <c r="AN723">
        <f t="shared" si="125"/>
      </c>
      <c r="AO723">
        <f t="shared" si="126"/>
      </c>
    </row>
    <row r="724" spans="1:41" ht="12.75">
      <c r="A724">
        <v>721</v>
      </c>
      <c r="AM724" s="34">
        <f t="shared" si="124"/>
      </c>
      <c r="AN724">
        <f t="shared" si="125"/>
      </c>
      <c r="AO724">
        <f t="shared" si="126"/>
      </c>
    </row>
    <row r="725" spans="1:41" ht="12.75">
      <c r="A725">
        <v>722</v>
      </c>
      <c r="AM725" s="34">
        <f t="shared" si="124"/>
      </c>
      <c r="AN725">
        <f t="shared" si="125"/>
      </c>
      <c r="AO725">
        <f t="shared" si="126"/>
      </c>
    </row>
    <row r="726" spans="1:41" ht="12.75">
      <c r="A726">
        <v>723</v>
      </c>
      <c r="AM726" s="34">
        <f t="shared" si="124"/>
      </c>
      <c r="AN726">
        <f t="shared" si="125"/>
      </c>
      <c r="AO726">
        <f t="shared" si="126"/>
      </c>
    </row>
    <row r="727" spans="1:41" ht="12.75">
      <c r="A727">
        <v>724</v>
      </c>
      <c r="AM727" s="34">
        <f t="shared" si="124"/>
      </c>
      <c r="AN727">
        <f t="shared" si="125"/>
      </c>
      <c r="AO727">
        <f t="shared" si="126"/>
      </c>
    </row>
    <row r="728" spans="1:41" ht="12.75">
      <c r="A728">
        <v>725</v>
      </c>
      <c r="AM728" s="34">
        <f t="shared" si="124"/>
      </c>
      <c r="AN728">
        <f t="shared" si="125"/>
      </c>
      <c r="AO728">
        <f t="shared" si="126"/>
      </c>
    </row>
    <row r="729" spans="1:41" ht="12.75">
      <c r="A729">
        <v>726</v>
      </c>
      <c r="AM729" s="34">
        <f t="shared" si="124"/>
      </c>
      <c r="AN729">
        <f t="shared" si="125"/>
      </c>
      <c r="AO729">
        <f t="shared" si="126"/>
      </c>
    </row>
    <row r="730" spans="1:41" ht="12.75">
      <c r="A730">
        <v>727</v>
      </c>
      <c r="AM730" s="34">
        <f t="shared" si="124"/>
      </c>
      <c r="AN730">
        <f t="shared" si="125"/>
      </c>
      <c r="AO730">
        <f t="shared" si="126"/>
      </c>
    </row>
    <row r="731" spans="1:41" ht="12.75">
      <c r="A731">
        <v>728</v>
      </c>
      <c r="AM731" s="34">
        <f t="shared" si="124"/>
      </c>
      <c r="AN731">
        <f t="shared" si="125"/>
      </c>
      <c r="AO731">
        <f t="shared" si="126"/>
      </c>
    </row>
    <row r="732" spans="1:41" ht="12.75">
      <c r="A732">
        <v>729</v>
      </c>
      <c r="AM732" s="34">
        <f t="shared" si="124"/>
      </c>
      <c r="AN732">
        <f t="shared" si="125"/>
      </c>
      <c r="AO732">
        <f t="shared" si="126"/>
      </c>
    </row>
    <row r="733" spans="1:41" ht="12.75">
      <c r="A733">
        <v>730</v>
      </c>
      <c r="AM733" s="34">
        <f t="shared" si="124"/>
      </c>
      <c r="AN733">
        <f t="shared" si="125"/>
      </c>
      <c r="AO733">
        <f t="shared" si="126"/>
      </c>
    </row>
    <row r="734" spans="1:41" ht="12.75">
      <c r="A734">
        <v>731</v>
      </c>
      <c r="AM734" s="34">
        <f t="shared" si="124"/>
      </c>
      <c r="AN734">
        <f t="shared" si="125"/>
      </c>
      <c r="AO734">
        <f t="shared" si="126"/>
      </c>
    </row>
    <row r="735" spans="1:41" ht="12.75">
      <c r="A735">
        <v>732</v>
      </c>
      <c r="AM735" s="34">
        <f t="shared" si="124"/>
      </c>
      <c r="AN735">
        <f t="shared" si="125"/>
      </c>
      <c r="AO735">
        <f t="shared" si="126"/>
      </c>
    </row>
    <row r="736" spans="1:41" ht="12.75">
      <c r="A736">
        <v>733</v>
      </c>
      <c r="AM736" s="34">
        <f t="shared" si="124"/>
      </c>
      <c r="AN736">
        <f t="shared" si="125"/>
      </c>
      <c r="AO736">
        <f t="shared" si="126"/>
      </c>
    </row>
    <row r="737" spans="1:41" ht="12.75">
      <c r="A737">
        <v>734</v>
      </c>
      <c r="AM737" s="34">
        <f t="shared" si="124"/>
      </c>
      <c r="AN737">
        <f t="shared" si="125"/>
      </c>
      <c r="AO737">
        <f t="shared" si="126"/>
      </c>
    </row>
    <row r="738" spans="1:41" ht="12.75">
      <c r="A738">
        <v>735</v>
      </c>
      <c r="AM738" s="34">
        <f t="shared" si="124"/>
      </c>
      <c r="AN738">
        <f t="shared" si="125"/>
      </c>
      <c r="AO738">
        <f t="shared" si="126"/>
      </c>
    </row>
    <row r="739" spans="1:41" ht="12.75">
      <c r="A739">
        <v>736</v>
      </c>
      <c r="AM739" s="34">
        <f t="shared" si="124"/>
      </c>
      <c r="AN739">
        <f t="shared" si="125"/>
      </c>
      <c r="AO739">
        <f t="shared" si="126"/>
      </c>
    </row>
    <row r="740" spans="1:41" ht="12.75">
      <c r="A740">
        <v>737</v>
      </c>
      <c r="AM740" s="34">
        <f t="shared" si="124"/>
      </c>
      <c r="AN740">
        <f t="shared" si="125"/>
      </c>
      <c r="AO740">
        <f t="shared" si="126"/>
      </c>
    </row>
    <row r="741" spans="1:41" ht="12.75">
      <c r="A741">
        <v>738</v>
      </c>
      <c r="AM741" s="34">
        <f t="shared" si="124"/>
      </c>
      <c r="AN741">
        <f t="shared" si="125"/>
      </c>
      <c r="AO741">
        <f t="shared" si="126"/>
      </c>
    </row>
    <row r="742" spans="1:41" ht="12.75">
      <c r="A742">
        <v>739</v>
      </c>
      <c r="AM742" s="34">
        <f t="shared" si="124"/>
      </c>
      <c r="AN742">
        <f t="shared" si="125"/>
      </c>
      <c r="AO742">
        <f t="shared" si="126"/>
      </c>
    </row>
    <row r="743" spans="1:41" ht="12.75">
      <c r="A743">
        <v>740</v>
      </c>
      <c r="AM743" s="34">
        <f t="shared" si="124"/>
      </c>
      <c r="AN743">
        <f t="shared" si="125"/>
      </c>
      <c r="AO743">
        <f t="shared" si="126"/>
      </c>
    </row>
    <row r="744" spans="1:41" ht="12.75">
      <c r="A744">
        <v>741</v>
      </c>
      <c r="AM744" s="34">
        <f t="shared" si="124"/>
      </c>
      <c r="AN744">
        <f t="shared" si="125"/>
      </c>
      <c r="AO744">
        <f t="shared" si="126"/>
      </c>
    </row>
    <row r="745" spans="1:41" ht="12.75">
      <c r="A745">
        <v>742</v>
      </c>
      <c r="AM745" s="34">
        <f t="shared" si="124"/>
      </c>
      <c r="AN745">
        <f t="shared" si="125"/>
      </c>
      <c r="AO745">
        <f t="shared" si="126"/>
      </c>
    </row>
    <row r="746" spans="1:41" ht="12.75">
      <c r="A746">
        <v>743</v>
      </c>
      <c r="AM746" s="34">
        <f t="shared" si="124"/>
      </c>
      <c r="AN746">
        <f t="shared" si="125"/>
      </c>
      <c r="AO746">
        <f t="shared" si="126"/>
      </c>
    </row>
    <row r="747" spans="1:41" ht="12.75">
      <c r="A747">
        <v>744</v>
      </c>
      <c r="AM747" s="34">
        <f t="shared" si="124"/>
      </c>
      <c r="AN747">
        <f t="shared" si="125"/>
      </c>
      <c r="AO747">
        <f t="shared" si="126"/>
      </c>
    </row>
    <row r="748" spans="1:41" ht="12.75">
      <c r="A748">
        <v>745</v>
      </c>
      <c r="AM748" s="34">
        <f t="shared" si="124"/>
      </c>
      <c r="AN748">
        <f t="shared" si="125"/>
      </c>
      <c r="AO748">
        <f t="shared" si="126"/>
      </c>
    </row>
    <row r="749" spans="1:41" ht="12.75">
      <c r="A749">
        <v>746</v>
      </c>
      <c r="AM749" s="34">
        <f t="shared" si="124"/>
      </c>
      <c r="AN749">
        <f t="shared" si="125"/>
      </c>
      <c r="AO749">
        <f t="shared" si="126"/>
      </c>
    </row>
    <row r="750" spans="1:41" ht="12.75">
      <c r="A750">
        <v>747</v>
      </c>
      <c r="AM750" s="34">
        <f t="shared" si="124"/>
      </c>
      <c r="AN750">
        <f t="shared" si="125"/>
      </c>
      <c r="AO750">
        <f t="shared" si="126"/>
      </c>
    </row>
    <row r="751" spans="1:41" ht="12.75">
      <c r="A751">
        <v>748</v>
      </c>
      <c r="AM751" s="34">
        <f t="shared" si="124"/>
      </c>
      <c r="AN751">
        <f t="shared" si="125"/>
      </c>
      <c r="AO751">
        <f t="shared" si="126"/>
      </c>
    </row>
    <row r="752" spans="1:41" ht="12.75">
      <c r="A752">
        <v>749</v>
      </c>
      <c r="AM752" s="34">
        <f t="shared" si="124"/>
      </c>
      <c r="AN752">
        <f t="shared" si="125"/>
      </c>
      <c r="AO752">
        <f t="shared" si="126"/>
      </c>
    </row>
    <row r="753" spans="1:41" ht="12.75">
      <c r="A753">
        <v>750</v>
      </c>
      <c r="AM753" s="34">
        <f t="shared" si="124"/>
      </c>
      <c r="AN753">
        <f t="shared" si="125"/>
      </c>
      <c r="AO753">
        <f t="shared" si="126"/>
      </c>
    </row>
    <row r="754" spans="1:41" ht="12.75">
      <c r="A754">
        <v>751</v>
      </c>
      <c r="AM754" s="34">
        <f t="shared" si="124"/>
      </c>
      <c r="AN754">
        <f t="shared" si="125"/>
      </c>
      <c r="AO754">
        <f t="shared" si="126"/>
      </c>
    </row>
    <row r="755" spans="1:41" ht="12.75">
      <c r="A755">
        <v>752</v>
      </c>
      <c r="AM755" s="34">
        <f t="shared" si="124"/>
      </c>
      <c r="AN755">
        <f t="shared" si="125"/>
      </c>
      <c r="AO755">
        <f t="shared" si="126"/>
      </c>
    </row>
    <row r="756" spans="1:41" ht="12.75">
      <c r="A756">
        <v>753</v>
      </c>
      <c r="AM756" s="34">
        <f t="shared" si="124"/>
      </c>
      <c r="AN756">
        <f t="shared" si="125"/>
      </c>
      <c r="AO756">
        <f t="shared" si="126"/>
      </c>
    </row>
    <row r="757" spans="1:41" ht="12.75">
      <c r="A757">
        <v>754</v>
      </c>
      <c r="AM757" s="34">
        <f t="shared" si="124"/>
      </c>
      <c r="AN757">
        <f t="shared" si="125"/>
      </c>
      <c r="AO757">
        <f t="shared" si="126"/>
      </c>
    </row>
    <row r="758" spans="1:41" ht="12.75">
      <c r="A758">
        <v>755</v>
      </c>
      <c r="AM758" s="34">
        <f t="shared" si="124"/>
      </c>
      <c r="AN758">
        <f t="shared" si="125"/>
      </c>
      <c r="AO758">
        <f t="shared" si="126"/>
      </c>
    </row>
    <row r="759" spans="1:41" ht="12.75">
      <c r="A759">
        <v>756</v>
      </c>
      <c r="AM759" s="34">
        <f t="shared" si="124"/>
      </c>
      <c r="AN759">
        <f t="shared" si="125"/>
      </c>
      <c r="AO759">
        <f t="shared" si="126"/>
      </c>
    </row>
    <row r="760" spans="1:41" ht="12.75">
      <c r="A760">
        <v>757</v>
      </c>
      <c r="AM760" s="34">
        <f t="shared" si="124"/>
      </c>
      <c r="AN760">
        <f t="shared" si="125"/>
      </c>
      <c r="AO760">
        <f t="shared" si="126"/>
      </c>
    </row>
    <row r="761" spans="1:41" ht="12.75">
      <c r="A761">
        <v>758</v>
      </c>
      <c r="AM761" s="34">
        <f t="shared" si="124"/>
      </c>
      <c r="AN761">
        <f t="shared" si="125"/>
      </c>
      <c r="AO761">
        <f t="shared" si="126"/>
      </c>
    </row>
    <row r="762" spans="1:41" ht="12.75">
      <c r="A762">
        <v>759</v>
      </c>
      <c r="AM762" s="34">
        <f t="shared" si="124"/>
      </c>
      <c r="AN762">
        <f t="shared" si="125"/>
      </c>
      <c r="AO762">
        <f t="shared" si="126"/>
      </c>
    </row>
    <row r="763" spans="1:41" ht="12.75">
      <c r="A763">
        <v>760</v>
      </c>
      <c r="AM763" s="34">
        <f t="shared" si="124"/>
      </c>
      <c r="AN763">
        <f t="shared" si="125"/>
      </c>
      <c r="AO763">
        <f t="shared" si="126"/>
      </c>
    </row>
    <row r="764" spans="1:41" ht="12.75">
      <c r="A764">
        <v>761</v>
      </c>
      <c r="AM764" s="34">
        <f t="shared" si="124"/>
      </c>
      <c r="AN764">
        <f t="shared" si="125"/>
      </c>
      <c r="AO764">
        <f t="shared" si="126"/>
      </c>
    </row>
    <row r="765" spans="1:41" ht="12.75">
      <c r="A765">
        <v>762</v>
      </c>
      <c r="AM765" s="34">
        <f t="shared" si="124"/>
      </c>
      <c r="AN765">
        <f t="shared" si="125"/>
      </c>
      <c r="AO765">
        <f t="shared" si="126"/>
      </c>
    </row>
    <row r="766" spans="1:41" ht="12.75">
      <c r="A766">
        <v>763</v>
      </c>
      <c r="AM766" s="34">
        <f t="shared" si="124"/>
      </c>
      <c r="AN766">
        <f t="shared" si="125"/>
      </c>
      <c r="AO766">
        <f t="shared" si="126"/>
      </c>
    </row>
    <row r="767" spans="1:41" ht="12.75">
      <c r="A767">
        <v>764</v>
      </c>
      <c r="AM767" s="34">
        <f t="shared" si="124"/>
      </c>
      <c r="AN767">
        <f t="shared" si="125"/>
      </c>
      <c r="AO767">
        <f t="shared" si="126"/>
      </c>
    </row>
    <row r="768" spans="1:41" ht="12.75">
      <c r="A768">
        <v>765</v>
      </c>
      <c r="AM768" s="34">
        <f t="shared" si="124"/>
      </c>
      <c r="AN768">
        <f t="shared" si="125"/>
      </c>
      <c r="AO768">
        <f t="shared" si="126"/>
      </c>
    </row>
    <row r="769" spans="1:41" ht="12.75">
      <c r="A769">
        <v>766</v>
      </c>
      <c r="AM769" s="34">
        <f t="shared" si="124"/>
      </c>
      <c r="AN769">
        <f t="shared" si="125"/>
      </c>
      <c r="AO769">
        <f t="shared" si="126"/>
      </c>
    </row>
    <row r="770" spans="1:41" ht="12.75">
      <c r="A770">
        <v>767</v>
      </c>
      <c r="AM770" s="34">
        <f t="shared" si="124"/>
      </c>
      <c r="AN770">
        <f t="shared" si="125"/>
      </c>
      <c r="AO770">
        <f t="shared" si="126"/>
      </c>
    </row>
    <row r="771" spans="1:41" ht="12.75">
      <c r="A771">
        <v>768</v>
      </c>
      <c r="AM771" s="34">
        <f t="shared" si="124"/>
      </c>
      <c r="AN771">
        <f t="shared" si="125"/>
      </c>
      <c r="AO771">
        <f t="shared" si="126"/>
      </c>
    </row>
    <row r="772" spans="1:41" ht="12.75">
      <c r="A772">
        <v>769</v>
      </c>
      <c r="AM772" s="34">
        <f aca="true" t="shared" si="127" ref="AM772:AM835">IF(AND(ISNUMBER(B772),OR(ISBLANK(C772),ISBLANK(D772),ISBLANK(E772),NOT(OR(F772="TSP",F772="PM10",F772="PM2.5",F772="PM1",F772="PM0.1")))),1,"")</f>
      </c>
      <c r="AN772">
        <f aca="true" t="shared" si="128" ref="AN772:AN835">IF(OR(SUM(G772:T772)=1,SUM(G772:T772)=0),"",1)</f>
      </c>
      <c r="AO772">
        <f aca="true" t="shared" si="129" ref="AO772:AO835">IF(AND(AC772&gt;=-0.06,AC772&lt;=0.06,MOD(AC772*100,2)=0,OR(AD772=0,AD772=0.5,AD772=1)),"",1)</f>
      </c>
    </row>
    <row r="773" spans="1:41" ht="12.75">
      <c r="A773">
        <v>770</v>
      </c>
      <c r="AM773" s="34">
        <f t="shared" si="127"/>
      </c>
      <c r="AN773">
        <f t="shared" si="128"/>
      </c>
      <c r="AO773">
        <f t="shared" si="129"/>
      </c>
    </row>
    <row r="774" spans="1:41" ht="12.75">
      <c r="A774">
        <v>771</v>
      </c>
      <c r="AM774" s="34">
        <f t="shared" si="127"/>
      </c>
      <c r="AN774">
        <f t="shared" si="128"/>
      </c>
      <c r="AO774">
        <f t="shared" si="129"/>
      </c>
    </row>
    <row r="775" spans="1:41" ht="12.75">
      <c r="A775">
        <v>772</v>
      </c>
      <c r="AM775" s="34">
        <f t="shared" si="127"/>
      </c>
      <c r="AN775">
        <f t="shared" si="128"/>
      </c>
      <c r="AO775">
        <f t="shared" si="129"/>
      </c>
    </row>
    <row r="776" spans="1:41" ht="12.75">
      <c r="A776">
        <v>773</v>
      </c>
      <c r="AM776" s="34">
        <f t="shared" si="127"/>
      </c>
      <c r="AN776">
        <f t="shared" si="128"/>
      </c>
      <c r="AO776">
        <f t="shared" si="129"/>
      </c>
    </row>
    <row r="777" spans="1:41" ht="12.75">
      <c r="A777">
        <v>774</v>
      </c>
      <c r="AM777" s="34">
        <f t="shared" si="127"/>
      </c>
      <c r="AN777">
        <f t="shared" si="128"/>
      </c>
      <c r="AO777">
        <f t="shared" si="129"/>
      </c>
    </row>
    <row r="778" spans="1:41" ht="12.75">
      <c r="A778">
        <v>775</v>
      </c>
      <c r="AM778" s="34">
        <f t="shared" si="127"/>
      </c>
      <c r="AN778">
        <f t="shared" si="128"/>
      </c>
      <c r="AO778">
        <f t="shared" si="129"/>
      </c>
    </row>
    <row r="779" spans="1:41" ht="12.75">
      <c r="A779">
        <v>776</v>
      </c>
      <c r="AM779" s="34">
        <f t="shared" si="127"/>
      </c>
      <c r="AN779">
        <f t="shared" si="128"/>
      </c>
      <c r="AO779">
        <f t="shared" si="129"/>
      </c>
    </row>
    <row r="780" spans="1:41" ht="12.75">
      <c r="A780">
        <v>777</v>
      </c>
      <c r="AM780" s="34">
        <f t="shared" si="127"/>
      </c>
      <c r="AN780">
        <f t="shared" si="128"/>
      </c>
      <c r="AO780">
        <f t="shared" si="129"/>
      </c>
    </row>
    <row r="781" spans="1:41" ht="12.75">
      <c r="A781">
        <v>778</v>
      </c>
      <c r="AM781" s="34">
        <f t="shared" si="127"/>
      </c>
      <c r="AN781">
        <f t="shared" si="128"/>
      </c>
      <c r="AO781">
        <f t="shared" si="129"/>
      </c>
    </row>
    <row r="782" spans="1:41" ht="12.75">
      <c r="A782">
        <v>779</v>
      </c>
      <c r="AM782" s="34">
        <f t="shared" si="127"/>
      </c>
      <c r="AN782">
        <f t="shared" si="128"/>
      </c>
      <c r="AO782">
        <f t="shared" si="129"/>
      </c>
    </row>
    <row r="783" spans="1:41" ht="12.75">
      <c r="A783">
        <v>780</v>
      </c>
      <c r="AM783" s="34">
        <f t="shared" si="127"/>
      </c>
      <c r="AN783">
        <f t="shared" si="128"/>
      </c>
      <c r="AO783">
        <f t="shared" si="129"/>
      </c>
    </row>
    <row r="784" spans="1:41" ht="12.75">
      <c r="A784">
        <v>781</v>
      </c>
      <c r="AM784" s="34">
        <f t="shared" si="127"/>
      </c>
      <c r="AN784">
        <f t="shared" si="128"/>
      </c>
      <c r="AO784">
        <f t="shared" si="129"/>
      </c>
    </row>
    <row r="785" spans="1:41" ht="12.75">
      <c r="A785">
        <v>782</v>
      </c>
      <c r="AM785" s="34">
        <f t="shared" si="127"/>
      </c>
      <c r="AN785">
        <f t="shared" si="128"/>
      </c>
      <c r="AO785">
        <f t="shared" si="129"/>
      </c>
    </row>
    <row r="786" spans="1:41" ht="12.75">
      <c r="A786">
        <v>783</v>
      </c>
      <c r="AM786" s="34">
        <f t="shared" si="127"/>
      </c>
      <c r="AN786">
        <f t="shared" si="128"/>
      </c>
      <c r="AO786">
        <f t="shared" si="129"/>
      </c>
    </row>
    <row r="787" spans="1:41" ht="12.75">
      <c r="A787">
        <v>784</v>
      </c>
      <c r="AM787" s="34">
        <f t="shared" si="127"/>
      </c>
      <c r="AN787">
        <f t="shared" si="128"/>
      </c>
      <c r="AO787">
        <f t="shared" si="129"/>
      </c>
    </row>
    <row r="788" spans="1:41" ht="12.75">
      <c r="A788">
        <v>785</v>
      </c>
      <c r="AM788" s="34">
        <f t="shared" si="127"/>
      </c>
      <c r="AN788">
        <f t="shared" si="128"/>
      </c>
      <c r="AO788">
        <f t="shared" si="129"/>
      </c>
    </row>
    <row r="789" spans="1:41" ht="12.75">
      <c r="A789">
        <v>786</v>
      </c>
      <c r="AM789" s="34">
        <f t="shared" si="127"/>
      </c>
      <c r="AN789">
        <f t="shared" si="128"/>
      </c>
      <c r="AO789">
        <f t="shared" si="129"/>
      </c>
    </row>
    <row r="790" spans="1:41" ht="12.75">
      <c r="A790">
        <v>787</v>
      </c>
      <c r="AM790" s="34">
        <f t="shared" si="127"/>
      </c>
      <c r="AN790">
        <f t="shared" si="128"/>
      </c>
      <c r="AO790">
        <f t="shared" si="129"/>
      </c>
    </row>
    <row r="791" spans="1:41" ht="12.75">
      <c r="A791">
        <v>788</v>
      </c>
      <c r="AM791" s="34">
        <f t="shared" si="127"/>
      </c>
      <c r="AN791">
        <f t="shared" si="128"/>
      </c>
      <c r="AO791">
        <f t="shared" si="129"/>
      </c>
    </row>
    <row r="792" spans="1:41" ht="12.75">
      <c r="A792">
        <v>789</v>
      </c>
      <c r="AM792" s="34">
        <f t="shared" si="127"/>
      </c>
      <c r="AN792">
        <f t="shared" si="128"/>
      </c>
      <c r="AO792">
        <f t="shared" si="129"/>
      </c>
    </row>
    <row r="793" spans="1:41" ht="12.75">
      <c r="A793">
        <v>790</v>
      </c>
      <c r="AM793" s="34">
        <f t="shared" si="127"/>
      </c>
      <c r="AN793">
        <f t="shared" si="128"/>
      </c>
      <c r="AO793">
        <f t="shared" si="129"/>
      </c>
    </row>
    <row r="794" spans="1:41" ht="12.75">
      <c r="A794">
        <v>791</v>
      </c>
      <c r="AM794" s="34">
        <f t="shared" si="127"/>
      </c>
      <c r="AN794">
        <f t="shared" si="128"/>
      </c>
      <c r="AO794">
        <f t="shared" si="129"/>
      </c>
    </row>
    <row r="795" spans="1:41" ht="12.75">
      <c r="A795">
        <v>792</v>
      </c>
      <c r="AM795" s="34">
        <f t="shared" si="127"/>
      </c>
      <c r="AN795">
        <f t="shared" si="128"/>
      </c>
      <c r="AO795">
        <f t="shared" si="129"/>
      </c>
    </row>
    <row r="796" spans="1:41" ht="12.75">
      <c r="A796">
        <v>793</v>
      </c>
      <c r="AM796" s="34">
        <f t="shared" si="127"/>
      </c>
      <c r="AN796">
        <f t="shared" si="128"/>
      </c>
      <c r="AO796">
        <f t="shared" si="129"/>
      </c>
    </row>
    <row r="797" spans="1:41" ht="12.75">
      <c r="A797">
        <v>794</v>
      </c>
      <c r="AM797" s="34">
        <f t="shared" si="127"/>
      </c>
      <c r="AN797">
        <f t="shared" si="128"/>
      </c>
      <c r="AO797">
        <f t="shared" si="129"/>
      </c>
    </row>
    <row r="798" spans="1:41" ht="12.75">
      <c r="A798">
        <v>795</v>
      </c>
      <c r="AM798" s="34">
        <f t="shared" si="127"/>
      </c>
      <c r="AN798">
        <f t="shared" si="128"/>
      </c>
      <c r="AO798">
        <f t="shared" si="129"/>
      </c>
    </row>
    <row r="799" spans="1:41" ht="12.75">
      <c r="A799">
        <v>796</v>
      </c>
      <c r="AM799" s="34">
        <f t="shared" si="127"/>
      </c>
      <c r="AN799">
        <f t="shared" si="128"/>
      </c>
      <c r="AO799">
        <f t="shared" si="129"/>
      </c>
    </row>
    <row r="800" spans="1:41" ht="12.75">
      <c r="A800">
        <v>797</v>
      </c>
      <c r="AM800" s="34">
        <f t="shared" si="127"/>
      </c>
      <c r="AN800">
        <f t="shared" si="128"/>
      </c>
      <c r="AO800">
        <f t="shared" si="129"/>
      </c>
    </row>
    <row r="801" spans="1:41" ht="12.75">
      <c r="A801">
        <v>798</v>
      </c>
      <c r="AM801" s="34">
        <f t="shared" si="127"/>
      </c>
      <c r="AN801">
        <f t="shared" si="128"/>
      </c>
      <c r="AO801">
        <f t="shared" si="129"/>
      </c>
    </row>
    <row r="802" spans="1:41" ht="12.75">
      <c r="A802">
        <v>799</v>
      </c>
      <c r="AM802" s="34">
        <f t="shared" si="127"/>
      </c>
      <c r="AN802">
        <f t="shared" si="128"/>
      </c>
      <c r="AO802">
        <f t="shared" si="129"/>
      </c>
    </row>
    <row r="803" spans="1:41" ht="12.75">
      <c r="A803">
        <v>800</v>
      </c>
      <c r="AM803" s="34">
        <f t="shared" si="127"/>
      </c>
      <c r="AN803">
        <f t="shared" si="128"/>
      </c>
      <c r="AO803">
        <f t="shared" si="129"/>
      </c>
    </row>
    <row r="804" spans="1:41" ht="12.75">
      <c r="A804">
        <v>801</v>
      </c>
      <c r="AM804" s="34">
        <f t="shared" si="127"/>
      </c>
      <c r="AN804">
        <f t="shared" si="128"/>
      </c>
      <c r="AO804">
        <f t="shared" si="129"/>
      </c>
    </row>
    <row r="805" spans="1:41" ht="12.75">
      <c r="A805">
        <v>802</v>
      </c>
      <c r="AM805" s="34">
        <f t="shared" si="127"/>
      </c>
      <c r="AN805">
        <f t="shared" si="128"/>
      </c>
      <c r="AO805">
        <f t="shared" si="129"/>
      </c>
    </row>
    <row r="806" spans="1:41" ht="12.75">
      <c r="A806">
        <v>803</v>
      </c>
      <c r="AM806" s="34">
        <f t="shared" si="127"/>
      </c>
      <c r="AN806">
        <f t="shared" si="128"/>
      </c>
      <c r="AO806">
        <f t="shared" si="129"/>
      </c>
    </row>
    <row r="807" spans="1:41" ht="12.75">
      <c r="A807">
        <v>804</v>
      </c>
      <c r="AM807" s="34">
        <f t="shared" si="127"/>
      </c>
      <c r="AN807">
        <f t="shared" si="128"/>
      </c>
      <c r="AO807">
        <f t="shared" si="129"/>
      </c>
    </row>
    <row r="808" spans="1:41" ht="12.75">
      <c r="A808">
        <v>805</v>
      </c>
      <c r="AM808" s="34">
        <f t="shared" si="127"/>
      </c>
      <c r="AN808">
        <f t="shared" si="128"/>
      </c>
      <c r="AO808">
        <f t="shared" si="129"/>
      </c>
    </row>
    <row r="809" spans="1:41" ht="12.75">
      <c r="A809">
        <v>806</v>
      </c>
      <c r="AM809" s="34">
        <f t="shared" si="127"/>
      </c>
      <c r="AN809">
        <f t="shared" si="128"/>
      </c>
      <c r="AO809">
        <f t="shared" si="129"/>
      </c>
    </row>
    <row r="810" spans="1:41" ht="12.75">
      <c r="A810">
        <v>807</v>
      </c>
      <c r="AM810" s="34">
        <f t="shared" si="127"/>
      </c>
      <c r="AN810">
        <f t="shared" si="128"/>
      </c>
      <c r="AO810">
        <f t="shared" si="129"/>
      </c>
    </row>
    <row r="811" spans="1:41" ht="12.75">
      <c r="A811">
        <v>808</v>
      </c>
      <c r="AM811" s="34">
        <f t="shared" si="127"/>
      </c>
      <c r="AN811">
        <f t="shared" si="128"/>
      </c>
      <c r="AO811">
        <f t="shared" si="129"/>
      </c>
    </row>
    <row r="812" spans="1:41" ht="12.75">
      <c r="A812">
        <v>809</v>
      </c>
      <c r="AM812" s="34">
        <f t="shared" si="127"/>
      </c>
      <c r="AN812">
        <f t="shared" si="128"/>
      </c>
      <c r="AO812">
        <f t="shared" si="129"/>
      </c>
    </row>
    <row r="813" spans="1:41" ht="12.75">
      <c r="A813">
        <v>810</v>
      </c>
      <c r="AM813" s="34">
        <f t="shared" si="127"/>
      </c>
      <c r="AN813">
        <f t="shared" si="128"/>
      </c>
      <c r="AO813">
        <f t="shared" si="129"/>
      </c>
    </row>
    <row r="814" spans="1:41" ht="12.75">
      <c r="A814">
        <v>811</v>
      </c>
      <c r="AM814" s="34">
        <f t="shared" si="127"/>
      </c>
      <c r="AN814">
        <f t="shared" si="128"/>
      </c>
      <c r="AO814">
        <f t="shared" si="129"/>
      </c>
    </row>
    <row r="815" spans="1:41" ht="12.75">
      <c r="A815">
        <v>812</v>
      </c>
      <c r="AM815" s="34">
        <f t="shared" si="127"/>
      </c>
      <c r="AN815">
        <f t="shared" si="128"/>
      </c>
      <c r="AO815">
        <f t="shared" si="129"/>
      </c>
    </row>
    <row r="816" spans="1:41" ht="12.75">
      <c r="A816">
        <v>813</v>
      </c>
      <c r="AM816" s="34">
        <f t="shared" si="127"/>
      </c>
      <c r="AN816">
        <f t="shared" si="128"/>
      </c>
      <c r="AO816">
        <f t="shared" si="129"/>
      </c>
    </row>
    <row r="817" spans="1:41" ht="12.75">
      <c r="A817">
        <v>814</v>
      </c>
      <c r="AM817" s="34">
        <f t="shared" si="127"/>
      </c>
      <c r="AN817">
        <f t="shared" si="128"/>
      </c>
      <c r="AO817">
        <f t="shared" si="129"/>
      </c>
    </row>
    <row r="818" spans="1:41" ht="12.75">
      <c r="A818">
        <v>815</v>
      </c>
      <c r="AM818" s="34">
        <f t="shared" si="127"/>
      </c>
      <c r="AN818">
        <f t="shared" si="128"/>
      </c>
      <c r="AO818">
        <f t="shared" si="129"/>
      </c>
    </row>
    <row r="819" spans="1:41" ht="12.75">
      <c r="A819">
        <v>816</v>
      </c>
      <c r="AM819" s="34">
        <f t="shared" si="127"/>
      </c>
      <c r="AN819">
        <f t="shared" si="128"/>
      </c>
      <c r="AO819">
        <f t="shared" si="129"/>
      </c>
    </row>
    <row r="820" spans="1:41" ht="12.75">
      <c r="A820">
        <v>817</v>
      </c>
      <c r="AM820" s="34">
        <f t="shared" si="127"/>
      </c>
      <c r="AN820">
        <f t="shared" si="128"/>
      </c>
      <c r="AO820">
        <f t="shared" si="129"/>
      </c>
    </row>
    <row r="821" spans="1:41" ht="12.75">
      <c r="A821">
        <v>818</v>
      </c>
      <c r="AM821" s="34">
        <f t="shared" si="127"/>
      </c>
      <c r="AN821">
        <f t="shared" si="128"/>
      </c>
      <c r="AO821">
        <f t="shared" si="129"/>
      </c>
    </row>
    <row r="822" spans="1:41" ht="12.75">
      <c r="A822">
        <v>819</v>
      </c>
      <c r="AM822" s="34">
        <f t="shared" si="127"/>
      </c>
      <c r="AN822">
        <f t="shared" si="128"/>
      </c>
      <c r="AO822">
        <f t="shared" si="129"/>
      </c>
    </row>
    <row r="823" spans="1:41" ht="12.75">
      <c r="A823">
        <v>820</v>
      </c>
      <c r="AM823" s="34">
        <f t="shared" si="127"/>
      </c>
      <c r="AN823">
        <f t="shared" si="128"/>
      </c>
      <c r="AO823">
        <f t="shared" si="129"/>
      </c>
    </row>
    <row r="824" spans="1:41" ht="12.75">
      <c r="A824">
        <v>821</v>
      </c>
      <c r="AM824" s="34">
        <f t="shared" si="127"/>
      </c>
      <c r="AN824">
        <f t="shared" si="128"/>
      </c>
      <c r="AO824">
        <f t="shared" si="129"/>
      </c>
    </row>
    <row r="825" spans="1:41" ht="12.75">
      <c r="A825">
        <v>822</v>
      </c>
      <c r="AM825" s="34">
        <f t="shared" si="127"/>
      </c>
      <c r="AN825">
        <f t="shared" si="128"/>
      </c>
      <c r="AO825">
        <f t="shared" si="129"/>
      </c>
    </row>
    <row r="826" spans="1:41" ht="12.75">
      <c r="A826">
        <v>823</v>
      </c>
      <c r="AM826" s="34">
        <f t="shared" si="127"/>
      </c>
      <c r="AN826">
        <f t="shared" si="128"/>
      </c>
      <c r="AO826">
        <f t="shared" si="129"/>
      </c>
    </row>
    <row r="827" spans="1:41" ht="12.75">
      <c r="A827">
        <v>824</v>
      </c>
      <c r="AM827" s="34">
        <f t="shared" si="127"/>
      </c>
      <c r="AN827">
        <f t="shared" si="128"/>
      </c>
      <c r="AO827">
        <f t="shared" si="129"/>
      </c>
    </row>
    <row r="828" spans="1:41" ht="12.75">
      <c r="A828">
        <v>825</v>
      </c>
      <c r="AM828" s="34">
        <f t="shared" si="127"/>
      </c>
      <c r="AN828">
        <f t="shared" si="128"/>
      </c>
      <c r="AO828">
        <f t="shared" si="129"/>
      </c>
    </row>
    <row r="829" spans="1:41" ht="12.75">
      <c r="A829">
        <v>826</v>
      </c>
      <c r="AM829" s="34">
        <f t="shared" si="127"/>
      </c>
      <c r="AN829">
        <f t="shared" si="128"/>
      </c>
      <c r="AO829">
        <f t="shared" si="129"/>
      </c>
    </row>
    <row r="830" spans="1:41" ht="12.75">
      <c r="A830">
        <v>827</v>
      </c>
      <c r="AM830" s="34">
        <f t="shared" si="127"/>
      </c>
      <c r="AN830">
        <f t="shared" si="128"/>
      </c>
      <c r="AO830">
        <f t="shared" si="129"/>
      </c>
    </row>
    <row r="831" spans="1:41" ht="12.75">
      <c r="A831">
        <v>828</v>
      </c>
      <c r="AM831" s="34">
        <f t="shared" si="127"/>
      </c>
      <c r="AN831">
        <f t="shared" si="128"/>
      </c>
      <c r="AO831">
        <f t="shared" si="129"/>
      </c>
    </row>
    <row r="832" spans="1:41" ht="12.75">
      <c r="A832">
        <v>829</v>
      </c>
      <c r="AM832" s="34">
        <f t="shared" si="127"/>
      </c>
      <c r="AN832">
        <f t="shared" si="128"/>
      </c>
      <c r="AO832">
        <f t="shared" si="129"/>
      </c>
    </row>
    <row r="833" spans="1:41" ht="12.75">
      <c r="A833">
        <v>830</v>
      </c>
      <c r="AM833" s="34">
        <f t="shared" si="127"/>
      </c>
      <c r="AN833">
        <f t="shared" si="128"/>
      </c>
      <c r="AO833">
        <f t="shared" si="129"/>
      </c>
    </row>
    <row r="834" spans="1:41" ht="12.75">
      <c r="A834">
        <v>831</v>
      </c>
      <c r="AM834" s="34">
        <f t="shared" si="127"/>
      </c>
      <c r="AN834">
        <f t="shared" si="128"/>
      </c>
      <c r="AO834">
        <f t="shared" si="129"/>
      </c>
    </row>
    <row r="835" spans="1:41" ht="12.75">
      <c r="A835">
        <v>832</v>
      </c>
      <c r="AM835" s="34">
        <f t="shared" si="127"/>
      </c>
      <c r="AN835">
        <f t="shared" si="128"/>
      </c>
      <c r="AO835">
        <f t="shared" si="129"/>
      </c>
    </row>
    <row r="836" spans="1:41" ht="12.75">
      <c r="A836">
        <v>833</v>
      </c>
      <c r="AM836" s="34">
        <f aca="true" t="shared" si="130" ref="AM836:AM899">IF(AND(ISNUMBER(B836),OR(ISBLANK(C836),ISBLANK(D836),ISBLANK(E836),NOT(OR(F836="TSP",F836="PM10",F836="PM2.5",F836="PM1",F836="PM0.1")))),1,"")</f>
      </c>
      <c r="AN836">
        <f aca="true" t="shared" si="131" ref="AN836:AN899">IF(OR(SUM(G836:T836)=1,SUM(G836:T836)=0),"",1)</f>
      </c>
      <c r="AO836">
        <f aca="true" t="shared" si="132" ref="AO836:AO899">IF(AND(AC836&gt;=-0.06,AC836&lt;=0.06,MOD(AC836*100,2)=0,OR(AD836=0,AD836=0.5,AD836=1)),"",1)</f>
      </c>
    </row>
    <row r="837" spans="1:41" ht="12.75">
      <c r="A837">
        <v>834</v>
      </c>
      <c r="AM837" s="34">
        <f t="shared" si="130"/>
      </c>
      <c r="AN837">
        <f t="shared" si="131"/>
      </c>
      <c r="AO837">
        <f t="shared" si="132"/>
      </c>
    </row>
    <row r="838" spans="1:41" ht="12.75">
      <c r="A838">
        <v>835</v>
      </c>
      <c r="AM838" s="34">
        <f t="shared" si="130"/>
      </c>
      <c r="AN838">
        <f t="shared" si="131"/>
      </c>
      <c r="AO838">
        <f t="shared" si="132"/>
      </c>
    </row>
    <row r="839" spans="1:41" ht="12.75">
      <c r="A839">
        <v>836</v>
      </c>
      <c r="AM839" s="34">
        <f t="shared" si="130"/>
      </c>
      <c r="AN839">
        <f t="shared" si="131"/>
      </c>
      <c r="AO839">
        <f t="shared" si="132"/>
      </c>
    </row>
    <row r="840" spans="1:41" ht="12.75">
      <c r="A840">
        <v>837</v>
      </c>
      <c r="AM840" s="34">
        <f t="shared" si="130"/>
      </c>
      <c r="AN840">
        <f t="shared" si="131"/>
      </c>
      <c r="AO840">
        <f t="shared" si="132"/>
      </c>
    </row>
    <row r="841" spans="1:41" ht="12.75">
      <c r="A841">
        <v>838</v>
      </c>
      <c r="AM841" s="34">
        <f t="shared" si="130"/>
      </c>
      <c r="AN841">
        <f t="shared" si="131"/>
      </c>
      <c r="AO841">
        <f t="shared" si="132"/>
      </c>
    </row>
    <row r="842" spans="1:41" ht="12.75">
      <c r="A842">
        <v>839</v>
      </c>
      <c r="AM842" s="34">
        <f t="shared" si="130"/>
      </c>
      <c r="AN842">
        <f t="shared" si="131"/>
      </c>
      <c r="AO842">
        <f t="shared" si="132"/>
      </c>
    </row>
    <row r="843" spans="1:41" ht="12.75">
      <c r="A843">
        <v>840</v>
      </c>
      <c r="AM843" s="34">
        <f t="shared" si="130"/>
      </c>
      <c r="AN843">
        <f t="shared" si="131"/>
      </c>
      <c r="AO843">
        <f t="shared" si="132"/>
      </c>
    </row>
    <row r="844" spans="1:41" ht="12.75">
      <c r="A844">
        <v>841</v>
      </c>
      <c r="AM844" s="34">
        <f t="shared" si="130"/>
      </c>
      <c r="AN844">
        <f t="shared" si="131"/>
      </c>
      <c r="AO844">
        <f t="shared" si="132"/>
      </c>
    </row>
    <row r="845" spans="1:41" ht="12.75">
      <c r="A845">
        <v>842</v>
      </c>
      <c r="AM845" s="34">
        <f t="shared" si="130"/>
      </c>
      <c r="AN845">
        <f t="shared" si="131"/>
      </c>
      <c r="AO845">
        <f t="shared" si="132"/>
      </c>
    </row>
    <row r="846" spans="1:41" ht="12.75">
      <c r="A846">
        <v>843</v>
      </c>
      <c r="AM846" s="34">
        <f t="shared" si="130"/>
      </c>
      <c r="AN846">
        <f t="shared" si="131"/>
      </c>
      <c r="AO846">
        <f t="shared" si="132"/>
      </c>
    </row>
    <row r="847" spans="1:41" ht="12.75">
      <c r="A847">
        <v>844</v>
      </c>
      <c r="AM847" s="34">
        <f t="shared" si="130"/>
      </c>
      <c r="AN847">
        <f t="shared" si="131"/>
      </c>
      <c r="AO847">
        <f t="shared" si="132"/>
      </c>
    </row>
    <row r="848" spans="1:41" ht="12.75">
      <c r="A848">
        <v>845</v>
      </c>
      <c r="AM848" s="34">
        <f t="shared" si="130"/>
      </c>
      <c r="AN848">
        <f t="shared" si="131"/>
      </c>
      <c r="AO848">
        <f t="shared" si="132"/>
      </c>
    </row>
    <row r="849" spans="1:41" ht="12.75">
      <c r="A849">
        <v>846</v>
      </c>
      <c r="AM849" s="34">
        <f t="shared" si="130"/>
      </c>
      <c r="AN849">
        <f t="shared" si="131"/>
      </c>
      <c r="AO849">
        <f t="shared" si="132"/>
      </c>
    </row>
    <row r="850" spans="1:41" ht="12.75">
      <c r="A850">
        <v>847</v>
      </c>
      <c r="AM850" s="34">
        <f t="shared" si="130"/>
      </c>
      <c r="AN850">
        <f t="shared" si="131"/>
      </c>
      <c r="AO850">
        <f t="shared" si="132"/>
      </c>
    </row>
    <row r="851" spans="1:41" ht="12.75">
      <c r="A851">
        <v>848</v>
      </c>
      <c r="AM851" s="34">
        <f t="shared" si="130"/>
      </c>
      <c r="AN851">
        <f t="shared" si="131"/>
      </c>
      <c r="AO851">
        <f t="shared" si="132"/>
      </c>
    </row>
    <row r="852" spans="1:41" ht="12.75">
      <c r="A852">
        <v>849</v>
      </c>
      <c r="AM852" s="34">
        <f t="shared" si="130"/>
      </c>
      <c r="AN852">
        <f t="shared" si="131"/>
      </c>
      <c r="AO852">
        <f t="shared" si="132"/>
      </c>
    </row>
    <row r="853" spans="1:41" ht="12.75">
      <c r="A853">
        <v>850</v>
      </c>
      <c r="AM853" s="34">
        <f t="shared" si="130"/>
      </c>
      <c r="AN853">
        <f t="shared" si="131"/>
      </c>
      <c r="AO853">
        <f t="shared" si="132"/>
      </c>
    </row>
    <row r="854" spans="1:41" ht="12.75">
      <c r="A854">
        <v>851</v>
      </c>
      <c r="AM854" s="34">
        <f t="shared" si="130"/>
      </c>
      <c r="AN854">
        <f t="shared" si="131"/>
      </c>
      <c r="AO854">
        <f t="shared" si="132"/>
      </c>
    </row>
    <row r="855" spans="1:41" ht="12.75">
      <c r="A855">
        <v>852</v>
      </c>
      <c r="AM855" s="34">
        <f t="shared" si="130"/>
      </c>
      <c r="AN855">
        <f t="shared" si="131"/>
      </c>
      <c r="AO855">
        <f t="shared" si="132"/>
      </c>
    </row>
    <row r="856" spans="1:41" ht="12.75">
      <c r="A856">
        <v>853</v>
      </c>
      <c r="AM856" s="34">
        <f t="shared" si="130"/>
      </c>
      <c r="AN856">
        <f t="shared" si="131"/>
      </c>
      <c r="AO856">
        <f t="shared" si="132"/>
      </c>
    </row>
    <row r="857" spans="1:41" ht="12.75">
      <c r="A857">
        <v>854</v>
      </c>
      <c r="AM857" s="34">
        <f t="shared" si="130"/>
      </c>
      <c r="AN857">
        <f t="shared" si="131"/>
      </c>
      <c r="AO857">
        <f t="shared" si="132"/>
      </c>
    </row>
    <row r="858" spans="1:41" ht="12.75">
      <c r="A858">
        <v>855</v>
      </c>
      <c r="AM858" s="34">
        <f t="shared" si="130"/>
      </c>
      <c r="AN858">
        <f t="shared" si="131"/>
      </c>
      <c r="AO858">
        <f t="shared" si="132"/>
      </c>
    </row>
    <row r="859" spans="1:41" ht="12.75">
      <c r="A859">
        <v>856</v>
      </c>
      <c r="AM859" s="34">
        <f t="shared" si="130"/>
      </c>
      <c r="AN859">
        <f t="shared" si="131"/>
      </c>
      <c r="AO859">
        <f t="shared" si="132"/>
      </c>
    </row>
    <row r="860" spans="1:41" ht="12.75">
      <c r="A860">
        <v>857</v>
      </c>
      <c r="AM860" s="34">
        <f t="shared" si="130"/>
      </c>
      <c r="AN860">
        <f t="shared" si="131"/>
      </c>
      <c r="AO860">
        <f t="shared" si="132"/>
      </c>
    </row>
    <row r="861" spans="1:41" ht="12.75">
      <c r="A861">
        <v>858</v>
      </c>
      <c r="AM861" s="34">
        <f t="shared" si="130"/>
      </c>
      <c r="AN861">
        <f t="shared" si="131"/>
      </c>
      <c r="AO861">
        <f t="shared" si="132"/>
      </c>
    </row>
    <row r="862" spans="1:41" ht="12.75">
      <c r="A862">
        <v>859</v>
      </c>
      <c r="AM862" s="34">
        <f t="shared" si="130"/>
      </c>
      <c r="AN862">
        <f t="shared" si="131"/>
      </c>
      <c r="AO862">
        <f t="shared" si="132"/>
      </c>
    </row>
    <row r="863" spans="1:41" ht="12.75">
      <c r="A863">
        <v>860</v>
      </c>
      <c r="AM863" s="34">
        <f t="shared" si="130"/>
      </c>
      <c r="AN863">
        <f t="shared" si="131"/>
      </c>
      <c r="AO863">
        <f t="shared" si="132"/>
      </c>
    </row>
    <row r="864" spans="1:41" ht="12.75">
      <c r="A864">
        <v>861</v>
      </c>
      <c r="AM864" s="34">
        <f t="shared" si="130"/>
      </c>
      <c r="AN864">
        <f t="shared" si="131"/>
      </c>
      <c r="AO864">
        <f t="shared" si="132"/>
      </c>
    </row>
    <row r="865" spans="1:41" ht="12.75">
      <c r="A865">
        <v>862</v>
      </c>
      <c r="AM865" s="34">
        <f t="shared" si="130"/>
      </c>
      <c r="AN865">
        <f t="shared" si="131"/>
      </c>
      <c r="AO865">
        <f t="shared" si="132"/>
      </c>
    </row>
    <row r="866" spans="1:41" ht="12.75">
      <c r="A866">
        <v>863</v>
      </c>
      <c r="AM866" s="34">
        <f t="shared" si="130"/>
      </c>
      <c r="AN866">
        <f t="shared" si="131"/>
      </c>
      <c r="AO866">
        <f t="shared" si="132"/>
      </c>
    </row>
    <row r="867" spans="1:41" ht="12.75">
      <c r="A867">
        <v>864</v>
      </c>
      <c r="AM867" s="34">
        <f t="shared" si="130"/>
      </c>
      <c r="AN867">
        <f t="shared" si="131"/>
      </c>
      <c r="AO867">
        <f t="shared" si="132"/>
      </c>
    </row>
    <row r="868" spans="1:41" ht="12.75">
      <c r="A868">
        <v>865</v>
      </c>
      <c r="AM868" s="34">
        <f t="shared" si="130"/>
      </c>
      <c r="AN868">
        <f t="shared" si="131"/>
      </c>
      <c r="AO868">
        <f t="shared" si="132"/>
      </c>
    </row>
    <row r="869" spans="1:41" ht="12.75">
      <c r="A869">
        <v>866</v>
      </c>
      <c r="AM869" s="34">
        <f t="shared" si="130"/>
      </c>
      <c r="AN869">
        <f t="shared" si="131"/>
      </c>
      <c r="AO869">
        <f t="shared" si="132"/>
      </c>
    </row>
    <row r="870" spans="1:41" ht="12.75">
      <c r="A870">
        <v>867</v>
      </c>
      <c r="AM870" s="34">
        <f t="shared" si="130"/>
      </c>
      <c r="AN870">
        <f t="shared" si="131"/>
      </c>
      <c r="AO870">
        <f t="shared" si="132"/>
      </c>
    </row>
    <row r="871" spans="1:41" ht="12.75">
      <c r="A871">
        <v>868</v>
      </c>
      <c r="AM871" s="34">
        <f t="shared" si="130"/>
      </c>
      <c r="AN871">
        <f t="shared" si="131"/>
      </c>
      <c r="AO871">
        <f t="shared" si="132"/>
      </c>
    </row>
    <row r="872" spans="1:41" ht="12.75">
      <c r="A872">
        <v>869</v>
      </c>
      <c r="AM872" s="34">
        <f t="shared" si="130"/>
      </c>
      <c r="AN872">
        <f t="shared" si="131"/>
      </c>
      <c r="AO872">
        <f t="shared" si="132"/>
      </c>
    </row>
    <row r="873" spans="1:41" ht="12.75">
      <c r="A873">
        <v>870</v>
      </c>
      <c r="AM873" s="34">
        <f t="shared" si="130"/>
      </c>
      <c r="AN873">
        <f t="shared" si="131"/>
      </c>
      <c r="AO873">
        <f t="shared" si="132"/>
      </c>
    </row>
    <row r="874" spans="1:41" ht="12.75">
      <c r="A874">
        <v>871</v>
      </c>
      <c r="AM874" s="34">
        <f t="shared" si="130"/>
      </c>
      <c r="AN874">
        <f t="shared" si="131"/>
      </c>
      <c r="AO874">
        <f t="shared" si="132"/>
      </c>
    </row>
    <row r="875" spans="1:41" ht="12.75">
      <c r="A875">
        <v>872</v>
      </c>
      <c r="AM875" s="34">
        <f t="shared" si="130"/>
      </c>
      <c r="AN875">
        <f t="shared" si="131"/>
      </c>
      <c r="AO875">
        <f t="shared" si="132"/>
      </c>
    </row>
    <row r="876" spans="1:41" ht="12.75">
      <c r="A876">
        <v>873</v>
      </c>
      <c r="AM876" s="34">
        <f t="shared" si="130"/>
      </c>
      <c r="AN876">
        <f t="shared" si="131"/>
      </c>
      <c r="AO876">
        <f t="shared" si="132"/>
      </c>
    </row>
    <row r="877" spans="1:41" ht="12.75">
      <c r="A877">
        <v>874</v>
      </c>
      <c r="AM877" s="34">
        <f t="shared" si="130"/>
      </c>
      <c r="AN877">
        <f t="shared" si="131"/>
      </c>
      <c r="AO877">
        <f t="shared" si="132"/>
      </c>
    </row>
    <row r="878" spans="1:41" ht="12.75">
      <c r="A878">
        <v>875</v>
      </c>
      <c r="AM878" s="34">
        <f t="shared" si="130"/>
      </c>
      <c r="AN878">
        <f t="shared" si="131"/>
      </c>
      <c r="AO878">
        <f t="shared" si="132"/>
      </c>
    </row>
    <row r="879" spans="1:41" ht="12.75">
      <c r="A879">
        <v>876</v>
      </c>
      <c r="AM879" s="34">
        <f t="shared" si="130"/>
      </c>
      <c r="AN879">
        <f t="shared" si="131"/>
      </c>
      <c r="AO879">
        <f t="shared" si="132"/>
      </c>
    </row>
    <row r="880" spans="1:41" ht="12.75">
      <c r="A880">
        <v>877</v>
      </c>
      <c r="AM880" s="34">
        <f t="shared" si="130"/>
      </c>
      <c r="AN880">
        <f t="shared" si="131"/>
      </c>
      <c r="AO880">
        <f t="shared" si="132"/>
      </c>
    </row>
    <row r="881" spans="1:41" ht="12.75">
      <c r="A881">
        <v>878</v>
      </c>
      <c r="AM881" s="34">
        <f t="shared" si="130"/>
      </c>
      <c r="AN881">
        <f t="shared" si="131"/>
      </c>
      <c r="AO881">
        <f t="shared" si="132"/>
      </c>
    </row>
    <row r="882" spans="1:41" ht="12.75">
      <c r="A882">
        <v>879</v>
      </c>
      <c r="AM882" s="34">
        <f t="shared" si="130"/>
      </c>
      <c r="AN882">
        <f t="shared" si="131"/>
      </c>
      <c r="AO882">
        <f t="shared" si="132"/>
      </c>
    </row>
    <row r="883" spans="1:41" ht="12.75">
      <c r="A883">
        <v>880</v>
      </c>
      <c r="AM883" s="34">
        <f t="shared" si="130"/>
      </c>
      <c r="AN883">
        <f t="shared" si="131"/>
      </c>
      <c r="AO883">
        <f t="shared" si="132"/>
      </c>
    </row>
    <row r="884" spans="1:41" ht="12.75">
      <c r="A884">
        <v>881</v>
      </c>
      <c r="AM884" s="34">
        <f t="shared" si="130"/>
      </c>
      <c r="AN884">
        <f t="shared" si="131"/>
      </c>
      <c r="AO884">
        <f t="shared" si="132"/>
      </c>
    </row>
    <row r="885" spans="1:41" ht="12.75">
      <c r="A885">
        <v>882</v>
      </c>
      <c r="AM885" s="34">
        <f t="shared" si="130"/>
      </c>
      <c r="AN885">
        <f t="shared" si="131"/>
      </c>
      <c r="AO885">
        <f t="shared" si="132"/>
      </c>
    </row>
    <row r="886" spans="1:41" ht="12.75">
      <c r="A886">
        <v>883</v>
      </c>
      <c r="AM886" s="34">
        <f t="shared" si="130"/>
      </c>
      <c r="AN886">
        <f t="shared" si="131"/>
      </c>
      <c r="AO886">
        <f t="shared" si="132"/>
      </c>
    </row>
    <row r="887" spans="1:41" ht="12.75">
      <c r="A887">
        <v>884</v>
      </c>
      <c r="AM887" s="34">
        <f t="shared" si="130"/>
      </c>
      <c r="AN887">
        <f t="shared" si="131"/>
      </c>
      <c r="AO887">
        <f t="shared" si="132"/>
      </c>
    </row>
    <row r="888" spans="1:41" ht="12.75">
      <c r="A888">
        <v>885</v>
      </c>
      <c r="AM888" s="34">
        <f t="shared" si="130"/>
      </c>
      <c r="AN888">
        <f t="shared" si="131"/>
      </c>
      <c r="AO888">
        <f t="shared" si="132"/>
      </c>
    </row>
    <row r="889" spans="1:41" ht="12.75">
      <c r="A889">
        <v>886</v>
      </c>
      <c r="AM889" s="34">
        <f t="shared" si="130"/>
      </c>
      <c r="AN889">
        <f t="shared" si="131"/>
      </c>
      <c r="AO889">
        <f t="shared" si="132"/>
      </c>
    </row>
    <row r="890" spans="1:41" ht="12.75">
      <c r="A890">
        <v>887</v>
      </c>
      <c r="AM890" s="34">
        <f t="shared" si="130"/>
      </c>
      <c r="AN890">
        <f t="shared" si="131"/>
      </c>
      <c r="AO890">
        <f t="shared" si="132"/>
      </c>
    </row>
    <row r="891" spans="1:41" ht="12.75">
      <c r="A891">
        <v>888</v>
      </c>
      <c r="AM891" s="34">
        <f t="shared" si="130"/>
      </c>
      <c r="AN891">
        <f t="shared" si="131"/>
      </c>
      <c r="AO891">
        <f t="shared" si="132"/>
      </c>
    </row>
    <row r="892" spans="1:41" ht="12.75">
      <c r="A892">
        <v>889</v>
      </c>
      <c r="AM892" s="34">
        <f t="shared" si="130"/>
      </c>
      <c r="AN892">
        <f t="shared" si="131"/>
      </c>
      <c r="AO892">
        <f t="shared" si="132"/>
      </c>
    </row>
    <row r="893" spans="1:41" ht="12.75">
      <c r="A893">
        <v>890</v>
      </c>
      <c r="AM893" s="34">
        <f t="shared" si="130"/>
      </c>
      <c r="AN893">
        <f t="shared" si="131"/>
      </c>
      <c r="AO893">
        <f t="shared" si="132"/>
      </c>
    </row>
    <row r="894" spans="1:41" ht="12.75">
      <c r="A894">
        <v>891</v>
      </c>
      <c r="AM894" s="34">
        <f t="shared" si="130"/>
      </c>
      <c r="AN894">
        <f t="shared" si="131"/>
      </c>
      <c r="AO894">
        <f t="shared" si="132"/>
      </c>
    </row>
    <row r="895" spans="1:41" ht="12.75">
      <c r="A895">
        <v>892</v>
      </c>
      <c r="AM895" s="34">
        <f t="shared" si="130"/>
      </c>
      <c r="AN895">
        <f t="shared" si="131"/>
      </c>
      <c r="AO895">
        <f t="shared" si="132"/>
      </c>
    </row>
    <row r="896" spans="1:41" ht="12.75">
      <c r="A896">
        <v>893</v>
      </c>
      <c r="AM896" s="34">
        <f t="shared" si="130"/>
      </c>
      <c r="AN896">
        <f t="shared" si="131"/>
      </c>
      <c r="AO896">
        <f t="shared" si="132"/>
      </c>
    </row>
    <row r="897" spans="1:41" ht="12.75">
      <c r="A897">
        <v>894</v>
      </c>
      <c r="AM897" s="34">
        <f t="shared" si="130"/>
      </c>
      <c r="AN897">
        <f t="shared" si="131"/>
      </c>
      <c r="AO897">
        <f t="shared" si="132"/>
      </c>
    </row>
    <row r="898" spans="1:41" ht="12.75">
      <c r="A898">
        <v>895</v>
      </c>
      <c r="AM898" s="34">
        <f t="shared" si="130"/>
      </c>
      <c r="AN898">
        <f t="shared" si="131"/>
      </c>
      <c r="AO898">
        <f t="shared" si="132"/>
      </c>
    </row>
    <row r="899" spans="1:41" ht="12.75">
      <c r="A899">
        <v>896</v>
      </c>
      <c r="AM899" s="34">
        <f t="shared" si="130"/>
      </c>
      <c r="AN899">
        <f t="shared" si="131"/>
      </c>
      <c r="AO899">
        <f t="shared" si="132"/>
      </c>
    </row>
    <row r="900" spans="1:41" ht="12.75">
      <c r="A900">
        <v>897</v>
      </c>
      <c r="AM900" s="34">
        <f aca="true" t="shared" si="133" ref="AM900:AM963">IF(AND(ISNUMBER(B900),OR(ISBLANK(C900),ISBLANK(D900),ISBLANK(E900),NOT(OR(F900="TSP",F900="PM10",F900="PM2.5",F900="PM1",F900="PM0.1")))),1,"")</f>
      </c>
      <c r="AN900">
        <f aca="true" t="shared" si="134" ref="AN900:AN963">IF(OR(SUM(G900:T900)=1,SUM(G900:T900)=0),"",1)</f>
      </c>
      <c r="AO900">
        <f aca="true" t="shared" si="135" ref="AO900:AO963">IF(AND(AC900&gt;=-0.06,AC900&lt;=0.06,MOD(AC900*100,2)=0,OR(AD900=0,AD900=0.5,AD900=1)),"",1)</f>
      </c>
    </row>
    <row r="901" spans="1:41" ht="12.75">
      <c r="A901">
        <v>898</v>
      </c>
      <c r="AM901" s="34">
        <f t="shared" si="133"/>
      </c>
      <c r="AN901">
        <f t="shared" si="134"/>
      </c>
      <c r="AO901">
        <f t="shared" si="135"/>
      </c>
    </row>
    <row r="902" spans="1:41" ht="12.75">
      <c r="A902">
        <v>899</v>
      </c>
      <c r="AM902" s="34">
        <f t="shared" si="133"/>
      </c>
      <c r="AN902">
        <f t="shared" si="134"/>
      </c>
      <c r="AO902">
        <f t="shared" si="135"/>
      </c>
    </row>
    <row r="903" spans="1:41" ht="12.75">
      <c r="A903">
        <v>900</v>
      </c>
      <c r="AM903" s="34">
        <f t="shared" si="133"/>
      </c>
      <c r="AN903">
        <f t="shared" si="134"/>
      </c>
      <c r="AO903">
        <f t="shared" si="135"/>
      </c>
    </row>
    <row r="904" spans="1:41" ht="12.75">
      <c r="A904">
        <v>901</v>
      </c>
      <c r="AM904" s="34">
        <f t="shared" si="133"/>
      </c>
      <c r="AN904">
        <f t="shared" si="134"/>
      </c>
      <c r="AO904">
        <f t="shared" si="135"/>
      </c>
    </row>
    <row r="905" spans="1:41" ht="12.75">
      <c r="A905">
        <v>902</v>
      </c>
      <c r="AM905" s="34">
        <f t="shared" si="133"/>
      </c>
      <c r="AN905">
        <f t="shared" si="134"/>
      </c>
      <c r="AO905">
        <f t="shared" si="135"/>
      </c>
    </row>
    <row r="906" spans="1:41" ht="12.75">
      <c r="A906">
        <v>903</v>
      </c>
      <c r="AM906" s="34">
        <f t="shared" si="133"/>
      </c>
      <c r="AN906">
        <f t="shared" si="134"/>
      </c>
      <c r="AO906">
        <f t="shared" si="135"/>
      </c>
    </row>
    <row r="907" spans="1:41" ht="12.75">
      <c r="A907">
        <v>904</v>
      </c>
      <c r="AM907" s="34">
        <f t="shared" si="133"/>
      </c>
      <c r="AN907">
        <f t="shared" si="134"/>
      </c>
      <c r="AO907">
        <f t="shared" si="135"/>
      </c>
    </row>
    <row r="908" spans="1:41" ht="12.75">
      <c r="A908">
        <v>905</v>
      </c>
      <c r="AM908" s="34">
        <f t="shared" si="133"/>
      </c>
      <c r="AN908">
        <f t="shared" si="134"/>
      </c>
      <c r="AO908">
        <f t="shared" si="135"/>
      </c>
    </row>
    <row r="909" spans="1:41" ht="12.75">
      <c r="A909">
        <v>906</v>
      </c>
      <c r="AM909" s="34">
        <f t="shared" si="133"/>
      </c>
      <c r="AN909">
        <f t="shared" si="134"/>
      </c>
      <c r="AO909">
        <f t="shared" si="135"/>
      </c>
    </row>
    <row r="910" spans="1:41" ht="12.75">
      <c r="A910">
        <v>907</v>
      </c>
      <c r="AM910" s="34">
        <f t="shared" si="133"/>
      </c>
      <c r="AN910">
        <f t="shared" si="134"/>
      </c>
      <c r="AO910">
        <f t="shared" si="135"/>
      </c>
    </row>
    <row r="911" spans="1:41" ht="12.75">
      <c r="A911">
        <v>908</v>
      </c>
      <c r="AM911" s="34">
        <f t="shared" si="133"/>
      </c>
      <c r="AN911">
        <f t="shared" si="134"/>
      </c>
      <c r="AO911">
        <f t="shared" si="135"/>
      </c>
    </row>
    <row r="912" spans="1:41" ht="12.75">
      <c r="A912">
        <v>909</v>
      </c>
      <c r="AM912" s="34">
        <f t="shared" si="133"/>
      </c>
      <c r="AN912">
        <f t="shared" si="134"/>
      </c>
      <c r="AO912">
        <f t="shared" si="135"/>
      </c>
    </row>
    <row r="913" spans="1:41" ht="12.75">
      <c r="A913">
        <v>910</v>
      </c>
      <c r="AM913" s="34">
        <f t="shared" si="133"/>
      </c>
      <c r="AN913">
        <f t="shared" si="134"/>
      </c>
      <c r="AO913">
        <f t="shared" si="135"/>
      </c>
    </row>
    <row r="914" spans="1:41" ht="12.75">
      <c r="A914">
        <v>911</v>
      </c>
      <c r="AM914" s="34">
        <f t="shared" si="133"/>
      </c>
      <c r="AN914">
        <f t="shared" si="134"/>
      </c>
      <c r="AO914">
        <f t="shared" si="135"/>
      </c>
    </row>
    <row r="915" spans="1:41" ht="12.75">
      <c r="A915">
        <v>912</v>
      </c>
      <c r="AM915" s="34">
        <f t="shared" si="133"/>
      </c>
      <c r="AN915">
        <f t="shared" si="134"/>
      </c>
      <c r="AO915">
        <f t="shared" si="135"/>
      </c>
    </row>
    <row r="916" spans="1:41" ht="12.75">
      <c r="A916">
        <v>913</v>
      </c>
      <c r="AM916" s="34">
        <f t="shared" si="133"/>
      </c>
      <c r="AN916">
        <f t="shared" si="134"/>
      </c>
      <c r="AO916">
        <f t="shared" si="135"/>
      </c>
    </row>
    <row r="917" spans="1:41" ht="12.75">
      <c r="A917">
        <v>914</v>
      </c>
      <c r="AM917" s="34">
        <f t="shared" si="133"/>
      </c>
      <c r="AN917">
        <f t="shared" si="134"/>
      </c>
      <c r="AO917">
        <f t="shared" si="135"/>
      </c>
    </row>
    <row r="918" spans="1:41" ht="12.75">
      <c r="A918">
        <v>915</v>
      </c>
      <c r="AM918" s="34">
        <f t="shared" si="133"/>
      </c>
      <c r="AN918">
        <f t="shared" si="134"/>
      </c>
      <c r="AO918">
        <f t="shared" si="135"/>
      </c>
    </row>
    <row r="919" spans="1:41" ht="12.75">
      <c r="A919">
        <v>916</v>
      </c>
      <c r="AM919" s="34">
        <f t="shared" si="133"/>
      </c>
      <c r="AN919">
        <f t="shared" si="134"/>
      </c>
      <c r="AO919">
        <f t="shared" si="135"/>
      </c>
    </row>
    <row r="920" spans="1:41" ht="12.75">
      <c r="A920">
        <v>917</v>
      </c>
      <c r="AM920" s="34">
        <f t="shared" si="133"/>
      </c>
      <c r="AN920">
        <f t="shared" si="134"/>
      </c>
      <c r="AO920">
        <f t="shared" si="135"/>
      </c>
    </row>
    <row r="921" spans="1:41" ht="12.75">
      <c r="A921">
        <v>918</v>
      </c>
      <c r="AM921" s="34">
        <f t="shared" si="133"/>
      </c>
      <c r="AN921">
        <f t="shared" si="134"/>
      </c>
      <c r="AO921">
        <f t="shared" si="135"/>
      </c>
    </row>
    <row r="922" spans="1:41" ht="12.75">
      <c r="A922">
        <v>919</v>
      </c>
      <c r="AM922" s="34">
        <f t="shared" si="133"/>
      </c>
      <c r="AN922">
        <f t="shared" si="134"/>
      </c>
      <c r="AO922">
        <f t="shared" si="135"/>
      </c>
    </row>
    <row r="923" spans="1:41" ht="12.75">
      <c r="A923">
        <v>920</v>
      </c>
      <c r="AM923" s="34">
        <f t="shared" si="133"/>
      </c>
      <c r="AN923">
        <f t="shared" si="134"/>
      </c>
      <c r="AO923">
        <f t="shared" si="135"/>
      </c>
    </row>
    <row r="924" spans="1:41" ht="12.75">
      <c r="A924">
        <v>921</v>
      </c>
      <c r="AM924" s="34">
        <f t="shared" si="133"/>
      </c>
      <c r="AN924">
        <f t="shared" si="134"/>
      </c>
      <c r="AO924">
        <f t="shared" si="135"/>
      </c>
    </row>
    <row r="925" spans="1:41" ht="12.75">
      <c r="A925">
        <v>922</v>
      </c>
      <c r="AM925" s="34">
        <f t="shared" si="133"/>
      </c>
      <c r="AN925">
        <f t="shared" si="134"/>
      </c>
      <c r="AO925">
        <f t="shared" si="135"/>
      </c>
    </row>
    <row r="926" spans="1:41" ht="12.75">
      <c r="A926">
        <v>923</v>
      </c>
      <c r="AM926" s="34">
        <f t="shared" si="133"/>
      </c>
      <c r="AN926">
        <f t="shared" si="134"/>
      </c>
      <c r="AO926">
        <f t="shared" si="135"/>
      </c>
    </row>
    <row r="927" spans="1:41" ht="12.75">
      <c r="A927">
        <v>924</v>
      </c>
      <c r="AM927" s="34">
        <f t="shared" si="133"/>
      </c>
      <c r="AN927">
        <f t="shared" si="134"/>
      </c>
      <c r="AO927">
        <f t="shared" si="135"/>
      </c>
    </row>
    <row r="928" spans="1:41" ht="12.75">
      <c r="A928">
        <v>925</v>
      </c>
      <c r="AM928" s="34">
        <f t="shared" si="133"/>
      </c>
      <c r="AN928">
        <f t="shared" si="134"/>
      </c>
      <c r="AO928">
        <f t="shared" si="135"/>
      </c>
    </row>
    <row r="929" spans="1:41" ht="12.75">
      <c r="A929">
        <v>926</v>
      </c>
      <c r="AM929" s="34">
        <f t="shared" si="133"/>
      </c>
      <c r="AN929">
        <f t="shared" si="134"/>
      </c>
      <c r="AO929">
        <f t="shared" si="135"/>
      </c>
    </row>
    <row r="930" spans="1:41" ht="12.75">
      <c r="A930">
        <v>927</v>
      </c>
      <c r="AM930" s="34">
        <f t="shared" si="133"/>
      </c>
      <c r="AN930">
        <f t="shared" si="134"/>
      </c>
      <c r="AO930">
        <f t="shared" si="135"/>
      </c>
    </row>
    <row r="931" spans="1:41" ht="12.75">
      <c r="A931">
        <v>928</v>
      </c>
      <c r="AM931" s="34">
        <f t="shared" si="133"/>
      </c>
      <c r="AN931">
        <f t="shared" si="134"/>
      </c>
      <c r="AO931">
        <f t="shared" si="135"/>
      </c>
    </row>
    <row r="932" spans="1:41" ht="12.75">
      <c r="A932">
        <v>929</v>
      </c>
      <c r="AM932" s="34">
        <f t="shared" si="133"/>
      </c>
      <c r="AN932">
        <f t="shared" si="134"/>
      </c>
      <c r="AO932">
        <f t="shared" si="135"/>
      </c>
    </row>
    <row r="933" spans="1:41" ht="12.75">
      <c r="A933">
        <v>930</v>
      </c>
      <c r="AM933" s="34">
        <f t="shared" si="133"/>
      </c>
      <c r="AN933">
        <f t="shared" si="134"/>
      </c>
      <c r="AO933">
        <f t="shared" si="135"/>
      </c>
    </row>
    <row r="934" spans="1:41" ht="12.75">
      <c r="A934">
        <v>931</v>
      </c>
      <c r="AM934" s="34">
        <f t="shared" si="133"/>
      </c>
      <c r="AN934">
        <f t="shared" si="134"/>
      </c>
      <c r="AO934">
        <f t="shared" si="135"/>
      </c>
    </row>
    <row r="935" spans="1:41" ht="12.75">
      <c r="A935">
        <v>932</v>
      </c>
      <c r="AM935" s="34">
        <f t="shared" si="133"/>
      </c>
      <c r="AN935">
        <f t="shared" si="134"/>
      </c>
      <c r="AO935">
        <f t="shared" si="135"/>
      </c>
    </row>
    <row r="936" spans="1:41" ht="12.75">
      <c r="A936">
        <v>933</v>
      </c>
      <c r="AM936" s="34">
        <f t="shared" si="133"/>
      </c>
      <c r="AN936">
        <f t="shared" si="134"/>
      </c>
      <c r="AO936">
        <f t="shared" si="135"/>
      </c>
    </row>
    <row r="937" spans="1:41" ht="12.75">
      <c r="A937">
        <v>934</v>
      </c>
      <c r="AM937" s="34">
        <f t="shared" si="133"/>
      </c>
      <c r="AN937">
        <f t="shared" si="134"/>
      </c>
      <c r="AO937">
        <f t="shared" si="135"/>
      </c>
    </row>
    <row r="938" spans="1:41" ht="12.75">
      <c r="A938">
        <v>935</v>
      </c>
      <c r="AM938" s="34">
        <f t="shared" si="133"/>
      </c>
      <c r="AN938">
        <f t="shared" si="134"/>
      </c>
      <c r="AO938">
        <f t="shared" si="135"/>
      </c>
    </row>
    <row r="939" spans="1:41" ht="12.75">
      <c r="A939">
        <v>936</v>
      </c>
      <c r="AM939" s="34">
        <f t="shared" si="133"/>
      </c>
      <c r="AN939">
        <f t="shared" si="134"/>
      </c>
      <c r="AO939">
        <f t="shared" si="135"/>
      </c>
    </row>
    <row r="940" spans="1:41" ht="12.75">
      <c r="A940">
        <v>937</v>
      </c>
      <c r="AM940" s="34">
        <f t="shared" si="133"/>
      </c>
      <c r="AN940">
        <f t="shared" si="134"/>
      </c>
      <c r="AO940">
        <f t="shared" si="135"/>
      </c>
    </row>
    <row r="941" spans="1:41" ht="12.75">
      <c r="A941">
        <v>938</v>
      </c>
      <c r="AM941" s="34">
        <f t="shared" si="133"/>
      </c>
      <c r="AN941">
        <f t="shared" si="134"/>
      </c>
      <c r="AO941">
        <f t="shared" si="135"/>
      </c>
    </row>
    <row r="942" spans="1:41" ht="12.75">
      <c r="A942">
        <v>939</v>
      </c>
      <c r="AM942" s="34">
        <f t="shared" si="133"/>
      </c>
      <c r="AN942">
        <f t="shared" si="134"/>
      </c>
      <c r="AO942">
        <f t="shared" si="135"/>
      </c>
    </row>
    <row r="943" spans="1:41" ht="12.75">
      <c r="A943">
        <v>940</v>
      </c>
      <c r="AM943" s="34">
        <f t="shared" si="133"/>
      </c>
      <c r="AN943">
        <f t="shared" si="134"/>
      </c>
      <c r="AO943">
        <f t="shared" si="135"/>
      </c>
    </row>
    <row r="944" spans="1:41" ht="12.75">
      <c r="A944">
        <v>941</v>
      </c>
      <c r="AM944" s="34">
        <f t="shared" si="133"/>
      </c>
      <c r="AN944">
        <f t="shared" si="134"/>
      </c>
      <c r="AO944">
        <f t="shared" si="135"/>
      </c>
    </row>
    <row r="945" spans="1:41" ht="12.75">
      <c r="A945">
        <v>942</v>
      </c>
      <c r="AM945" s="34">
        <f t="shared" si="133"/>
      </c>
      <c r="AN945">
        <f t="shared" si="134"/>
      </c>
      <c r="AO945">
        <f t="shared" si="135"/>
      </c>
    </row>
    <row r="946" spans="1:41" ht="12.75">
      <c r="A946">
        <v>943</v>
      </c>
      <c r="AM946" s="34">
        <f t="shared" si="133"/>
      </c>
      <c r="AN946">
        <f t="shared" si="134"/>
      </c>
      <c r="AO946">
        <f t="shared" si="135"/>
      </c>
    </row>
    <row r="947" spans="1:41" ht="12.75">
      <c r="A947">
        <v>944</v>
      </c>
      <c r="AM947" s="34">
        <f t="shared" si="133"/>
      </c>
      <c r="AN947">
        <f t="shared" si="134"/>
      </c>
      <c r="AO947">
        <f t="shared" si="135"/>
      </c>
    </row>
    <row r="948" spans="1:41" ht="12.75">
      <c r="A948">
        <v>945</v>
      </c>
      <c r="AM948" s="34">
        <f t="shared" si="133"/>
      </c>
      <c r="AN948">
        <f t="shared" si="134"/>
      </c>
      <c r="AO948">
        <f t="shared" si="135"/>
      </c>
    </row>
    <row r="949" spans="1:41" ht="12.75">
      <c r="A949">
        <v>946</v>
      </c>
      <c r="AM949" s="34">
        <f t="shared" si="133"/>
      </c>
      <c r="AN949">
        <f t="shared" si="134"/>
      </c>
      <c r="AO949">
        <f t="shared" si="135"/>
      </c>
    </row>
    <row r="950" spans="1:41" ht="12.75">
      <c r="A950">
        <v>947</v>
      </c>
      <c r="AM950" s="34">
        <f t="shared" si="133"/>
      </c>
      <c r="AN950">
        <f t="shared" si="134"/>
      </c>
      <c r="AO950">
        <f t="shared" si="135"/>
      </c>
    </row>
    <row r="951" spans="1:41" ht="12.75">
      <c r="A951">
        <v>948</v>
      </c>
      <c r="AM951" s="34">
        <f t="shared" si="133"/>
      </c>
      <c r="AN951">
        <f t="shared" si="134"/>
      </c>
      <c r="AO951">
        <f t="shared" si="135"/>
      </c>
    </row>
    <row r="952" spans="1:41" ht="12.75">
      <c r="A952">
        <v>949</v>
      </c>
      <c r="AM952" s="34">
        <f t="shared" si="133"/>
      </c>
      <c r="AN952">
        <f t="shared" si="134"/>
      </c>
      <c r="AO952">
        <f t="shared" si="135"/>
      </c>
    </row>
    <row r="953" spans="1:41" ht="12.75">
      <c r="A953">
        <v>950</v>
      </c>
      <c r="AM953" s="34">
        <f t="shared" si="133"/>
      </c>
      <c r="AN953">
        <f t="shared" si="134"/>
      </c>
      <c r="AO953">
        <f t="shared" si="135"/>
      </c>
    </row>
    <row r="954" spans="1:41" ht="12.75">
      <c r="A954">
        <v>951</v>
      </c>
      <c r="AM954" s="34">
        <f t="shared" si="133"/>
      </c>
      <c r="AN954">
        <f t="shared" si="134"/>
      </c>
      <c r="AO954">
        <f t="shared" si="135"/>
      </c>
    </row>
    <row r="955" spans="1:41" ht="12.75">
      <c r="A955">
        <v>952</v>
      </c>
      <c r="AM955" s="34">
        <f t="shared" si="133"/>
      </c>
      <c r="AN955">
        <f t="shared" si="134"/>
      </c>
      <c r="AO955">
        <f t="shared" si="135"/>
      </c>
    </row>
    <row r="956" spans="1:41" ht="12.75">
      <c r="A956">
        <v>953</v>
      </c>
      <c r="AM956" s="34">
        <f t="shared" si="133"/>
      </c>
      <c r="AN956">
        <f t="shared" si="134"/>
      </c>
      <c r="AO956">
        <f t="shared" si="135"/>
      </c>
    </row>
    <row r="957" spans="1:41" ht="12.75">
      <c r="A957">
        <v>954</v>
      </c>
      <c r="AM957" s="34">
        <f t="shared" si="133"/>
      </c>
      <c r="AN957">
        <f t="shared" si="134"/>
      </c>
      <c r="AO957">
        <f t="shared" si="135"/>
      </c>
    </row>
    <row r="958" spans="1:41" ht="12.75">
      <c r="A958">
        <v>955</v>
      </c>
      <c r="AM958" s="34">
        <f t="shared" si="133"/>
      </c>
      <c r="AN958">
        <f t="shared" si="134"/>
      </c>
      <c r="AO958">
        <f t="shared" si="135"/>
      </c>
    </row>
    <row r="959" spans="1:41" ht="12.75">
      <c r="A959">
        <v>956</v>
      </c>
      <c r="AM959" s="34">
        <f t="shared" si="133"/>
      </c>
      <c r="AN959">
        <f t="shared" si="134"/>
      </c>
      <c r="AO959">
        <f t="shared" si="135"/>
      </c>
    </row>
    <row r="960" spans="1:41" ht="12.75">
      <c r="A960">
        <v>957</v>
      </c>
      <c r="AM960" s="34">
        <f t="shared" si="133"/>
      </c>
      <c r="AN960">
        <f t="shared" si="134"/>
      </c>
      <c r="AO960">
        <f t="shared" si="135"/>
      </c>
    </row>
    <row r="961" spans="1:41" ht="12.75">
      <c r="A961">
        <v>958</v>
      </c>
      <c r="AM961" s="34">
        <f t="shared" si="133"/>
      </c>
      <c r="AN961">
        <f t="shared" si="134"/>
      </c>
      <c r="AO961">
        <f t="shared" si="135"/>
      </c>
    </row>
    <row r="962" spans="1:41" ht="12.75">
      <c r="A962">
        <v>959</v>
      </c>
      <c r="AM962" s="34">
        <f t="shared" si="133"/>
      </c>
      <c r="AN962">
        <f t="shared" si="134"/>
      </c>
      <c r="AO962">
        <f t="shared" si="135"/>
      </c>
    </row>
    <row r="963" spans="1:41" ht="12.75">
      <c r="A963">
        <v>960</v>
      </c>
      <c r="AM963" s="34">
        <f t="shared" si="133"/>
      </c>
      <c r="AN963">
        <f t="shared" si="134"/>
      </c>
      <c r="AO963">
        <f t="shared" si="135"/>
      </c>
    </row>
    <row r="964" spans="1:41" ht="12.75">
      <c r="A964">
        <v>961</v>
      </c>
      <c r="AM964" s="34">
        <f aca="true" t="shared" si="136" ref="AM964:AM1003">IF(AND(ISNUMBER(B964),OR(ISBLANK(C964),ISBLANK(D964),ISBLANK(E964),NOT(OR(F964="TSP",F964="PM10",F964="PM2.5",F964="PM1",F964="PM0.1")))),1,"")</f>
      </c>
      <c r="AN964">
        <f aca="true" t="shared" si="137" ref="AN964:AN1003">IF(OR(SUM(G964:T964)=1,SUM(G964:T964)=0),"",1)</f>
      </c>
      <c r="AO964">
        <f aca="true" t="shared" si="138" ref="AO964:AO1003">IF(AND(AC964&gt;=-0.06,AC964&lt;=0.06,MOD(AC964*100,2)=0,OR(AD964=0,AD964=0.5,AD964=1)),"",1)</f>
      </c>
    </row>
    <row r="965" spans="1:41" ht="12.75">
      <c r="A965">
        <v>962</v>
      </c>
      <c r="AM965" s="34">
        <f t="shared" si="136"/>
      </c>
      <c r="AN965">
        <f t="shared" si="137"/>
      </c>
      <c r="AO965">
        <f t="shared" si="138"/>
      </c>
    </row>
    <row r="966" spans="1:41" ht="12.75">
      <c r="A966">
        <v>963</v>
      </c>
      <c r="AM966" s="34">
        <f t="shared" si="136"/>
      </c>
      <c r="AN966">
        <f t="shared" si="137"/>
      </c>
      <c r="AO966">
        <f t="shared" si="138"/>
      </c>
    </row>
    <row r="967" spans="1:41" ht="12.75">
      <c r="A967">
        <v>964</v>
      </c>
      <c r="AM967" s="34">
        <f t="shared" si="136"/>
      </c>
      <c r="AN967">
        <f t="shared" si="137"/>
      </c>
      <c r="AO967">
        <f t="shared" si="138"/>
      </c>
    </row>
    <row r="968" spans="1:41" ht="12.75">
      <c r="A968">
        <v>965</v>
      </c>
      <c r="AM968" s="34">
        <f t="shared" si="136"/>
      </c>
      <c r="AN968">
        <f t="shared" si="137"/>
      </c>
      <c r="AO968">
        <f t="shared" si="138"/>
      </c>
    </row>
    <row r="969" spans="1:41" ht="12.75">
      <c r="A969">
        <v>966</v>
      </c>
      <c r="AM969" s="34">
        <f t="shared" si="136"/>
      </c>
      <c r="AN969">
        <f t="shared" si="137"/>
      </c>
      <c r="AO969">
        <f t="shared" si="138"/>
      </c>
    </row>
    <row r="970" spans="1:41" ht="12.75">
      <c r="A970">
        <v>967</v>
      </c>
      <c r="AM970" s="34">
        <f t="shared" si="136"/>
      </c>
      <c r="AN970">
        <f t="shared" si="137"/>
      </c>
      <c r="AO970">
        <f t="shared" si="138"/>
      </c>
    </row>
    <row r="971" spans="1:41" ht="12.75">
      <c r="A971">
        <v>968</v>
      </c>
      <c r="AM971" s="34">
        <f t="shared" si="136"/>
      </c>
      <c r="AN971">
        <f t="shared" si="137"/>
      </c>
      <c r="AO971">
        <f t="shared" si="138"/>
      </c>
    </row>
    <row r="972" spans="1:41" ht="12.75">
      <c r="A972">
        <v>969</v>
      </c>
      <c r="AM972" s="34">
        <f t="shared" si="136"/>
      </c>
      <c r="AN972">
        <f t="shared" si="137"/>
      </c>
      <c r="AO972">
        <f t="shared" si="138"/>
      </c>
    </row>
    <row r="973" spans="1:41" ht="12.75">
      <c r="A973">
        <v>970</v>
      </c>
      <c r="AM973" s="34">
        <f t="shared" si="136"/>
      </c>
      <c r="AN973">
        <f t="shared" si="137"/>
      </c>
      <c r="AO973">
        <f t="shared" si="138"/>
      </c>
    </row>
    <row r="974" spans="1:41" ht="12.75">
      <c r="A974">
        <v>971</v>
      </c>
      <c r="AM974" s="34">
        <f t="shared" si="136"/>
      </c>
      <c r="AN974">
        <f t="shared" si="137"/>
      </c>
      <c r="AO974">
        <f t="shared" si="138"/>
      </c>
    </row>
    <row r="975" spans="1:41" ht="12.75">
      <c r="A975">
        <v>972</v>
      </c>
      <c r="AM975" s="34">
        <f t="shared" si="136"/>
      </c>
      <c r="AN975">
        <f t="shared" si="137"/>
      </c>
      <c r="AO975">
        <f t="shared" si="138"/>
      </c>
    </row>
    <row r="976" spans="1:41" ht="12.75">
      <c r="A976">
        <v>973</v>
      </c>
      <c r="AM976" s="34">
        <f t="shared" si="136"/>
      </c>
      <c r="AN976">
        <f t="shared" si="137"/>
      </c>
      <c r="AO976">
        <f t="shared" si="138"/>
      </c>
    </row>
    <row r="977" spans="1:41" ht="12.75">
      <c r="A977">
        <v>974</v>
      </c>
      <c r="AM977" s="34">
        <f t="shared" si="136"/>
      </c>
      <c r="AN977">
        <f t="shared" si="137"/>
      </c>
      <c r="AO977">
        <f t="shared" si="138"/>
      </c>
    </row>
    <row r="978" spans="1:41" ht="12.75">
      <c r="A978">
        <v>975</v>
      </c>
      <c r="AM978" s="34">
        <f t="shared" si="136"/>
      </c>
      <c r="AN978">
        <f t="shared" si="137"/>
      </c>
      <c r="AO978">
        <f t="shared" si="138"/>
      </c>
    </row>
    <row r="979" spans="1:41" ht="12.75">
      <c r="A979">
        <v>976</v>
      </c>
      <c r="AM979" s="34">
        <f t="shared" si="136"/>
      </c>
      <c r="AN979">
        <f t="shared" si="137"/>
      </c>
      <c r="AO979">
        <f t="shared" si="138"/>
      </c>
    </row>
    <row r="980" spans="1:41" ht="12.75">
      <c r="A980">
        <v>977</v>
      </c>
      <c r="AM980" s="34">
        <f t="shared" si="136"/>
      </c>
      <c r="AN980">
        <f t="shared" si="137"/>
      </c>
      <c r="AO980">
        <f t="shared" si="138"/>
      </c>
    </row>
    <row r="981" spans="1:41" ht="12.75">
      <c r="A981">
        <v>978</v>
      </c>
      <c r="AM981" s="34">
        <f t="shared" si="136"/>
      </c>
      <c r="AN981">
        <f t="shared" si="137"/>
      </c>
      <c r="AO981">
        <f t="shared" si="138"/>
      </c>
    </row>
    <row r="982" spans="1:41" ht="12.75">
      <c r="A982">
        <v>979</v>
      </c>
      <c r="AM982" s="34">
        <f t="shared" si="136"/>
      </c>
      <c r="AN982">
        <f t="shared" si="137"/>
      </c>
      <c r="AO982">
        <f t="shared" si="138"/>
      </c>
    </row>
    <row r="983" spans="1:41" ht="12.75">
      <c r="A983">
        <v>980</v>
      </c>
      <c r="AM983" s="34">
        <f t="shared" si="136"/>
      </c>
      <c r="AN983">
        <f t="shared" si="137"/>
      </c>
      <c r="AO983">
        <f t="shared" si="138"/>
      </c>
    </row>
    <row r="984" spans="1:41" ht="12.75">
      <c r="A984">
        <v>981</v>
      </c>
      <c r="AM984" s="34">
        <f t="shared" si="136"/>
      </c>
      <c r="AN984">
        <f t="shared" si="137"/>
      </c>
      <c r="AO984">
        <f t="shared" si="138"/>
      </c>
    </row>
    <row r="985" spans="1:41" ht="12.75">
      <c r="A985">
        <v>982</v>
      </c>
      <c r="AM985" s="34">
        <f t="shared" si="136"/>
      </c>
      <c r="AN985">
        <f t="shared" si="137"/>
      </c>
      <c r="AO985">
        <f t="shared" si="138"/>
      </c>
    </row>
    <row r="986" spans="1:41" ht="12.75">
      <c r="A986">
        <v>983</v>
      </c>
      <c r="AM986" s="34">
        <f t="shared" si="136"/>
      </c>
      <c r="AN986">
        <f t="shared" si="137"/>
      </c>
      <c r="AO986">
        <f t="shared" si="138"/>
      </c>
    </row>
    <row r="987" spans="1:41" ht="12.75">
      <c r="A987">
        <v>984</v>
      </c>
      <c r="AM987" s="34">
        <f t="shared" si="136"/>
      </c>
      <c r="AN987">
        <f t="shared" si="137"/>
      </c>
      <c r="AO987">
        <f t="shared" si="138"/>
      </c>
    </row>
    <row r="988" spans="1:41" ht="12.75">
      <c r="A988">
        <v>985</v>
      </c>
      <c r="AM988" s="34">
        <f t="shared" si="136"/>
      </c>
      <c r="AN988">
        <f t="shared" si="137"/>
      </c>
      <c r="AO988">
        <f t="shared" si="138"/>
      </c>
    </row>
    <row r="989" spans="1:41" ht="12.75">
      <c r="A989">
        <v>986</v>
      </c>
      <c r="AM989" s="34">
        <f t="shared" si="136"/>
      </c>
      <c r="AN989">
        <f t="shared" si="137"/>
      </c>
      <c r="AO989">
        <f t="shared" si="138"/>
      </c>
    </row>
    <row r="990" spans="1:41" ht="12.75">
      <c r="A990">
        <v>987</v>
      </c>
      <c r="AM990" s="34">
        <f t="shared" si="136"/>
      </c>
      <c r="AN990">
        <f t="shared" si="137"/>
      </c>
      <c r="AO990">
        <f t="shared" si="138"/>
      </c>
    </row>
    <row r="991" spans="1:41" ht="12.75">
      <c r="A991">
        <v>988</v>
      </c>
      <c r="AM991" s="34">
        <f t="shared" si="136"/>
      </c>
      <c r="AN991">
        <f t="shared" si="137"/>
      </c>
      <c r="AO991">
        <f t="shared" si="138"/>
      </c>
    </row>
    <row r="992" spans="1:41" ht="12.75">
      <c r="A992">
        <v>989</v>
      </c>
      <c r="AM992" s="34">
        <f t="shared" si="136"/>
      </c>
      <c r="AN992">
        <f t="shared" si="137"/>
      </c>
      <c r="AO992">
        <f t="shared" si="138"/>
      </c>
    </row>
    <row r="993" spans="1:41" ht="12.75">
      <c r="A993">
        <v>990</v>
      </c>
      <c r="AM993" s="34">
        <f t="shared" si="136"/>
      </c>
      <c r="AN993">
        <f t="shared" si="137"/>
      </c>
      <c r="AO993">
        <f t="shared" si="138"/>
      </c>
    </row>
    <row r="994" spans="1:41" ht="12.75">
      <c r="A994">
        <v>991</v>
      </c>
      <c r="AM994" s="34">
        <f t="shared" si="136"/>
      </c>
      <c r="AN994">
        <f t="shared" si="137"/>
      </c>
      <c r="AO994">
        <f t="shared" si="138"/>
      </c>
    </row>
    <row r="995" spans="1:41" ht="12.75">
      <c r="A995">
        <v>992</v>
      </c>
      <c r="AM995" s="34">
        <f t="shared" si="136"/>
      </c>
      <c r="AN995">
        <f t="shared" si="137"/>
      </c>
      <c r="AO995">
        <f t="shared" si="138"/>
      </c>
    </row>
    <row r="996" spans="1:41" ht="12.75">
      <c r="A996">
        <v>993</v>
      </c>
      <c r="AM996" s="34">
        <f t="shared" si="136"/>
      </c>
      <c r="AN996">
        <f t="shared" si="137"/>
      </c>
      <c r="AO996">
        <f t="shared" si="138"/>
      </c>
    </row>
    <row r="997" spans="1:41" ht="12.75">
      <c r="A997">
        <v>994</v>
      </c>
      <c r="AM997" s="34">
        <f t="shared" si="136"/>
      </c>
      <c r="AN997">
        <f t="shared" si="137"/>
      </c>
      <c r="AO997">
        <f t="shared" si="138"/>
      </c>
    </row>
    <row r="998" spans="1:41" ht="12.75">
      <c r="A998">
        <v>995</v>
      </c>
      <c r="AM998" s="34">
        <f t="shared" si="136"/>
      </c>
      <c r="AN998">
        <f t="shared" si="137"/>
      </c>
      <c r="AO998">
        <f t="shared" si="138"/>
      </c>
    </row>
    <row r="999" spans="1:41" ht="12.75">
      <c r="A999">
        <v>996</v>
      </c>
      <c r="AM999" s="34">
        <f t="shared" si="136"/>
      </c>
      <c r="AN999">
        <f t="shared" si="137"/>
      </c>
      <c r="AO999">
        <f t="shared" si="138"/>
      </c>
    </row>
    <row r="1000" spans="1:41" ht="12.75">
      <c r="A1000">
        <v>997</v>
      </c>
      <c r="AM1000" s="34">
        <f t="shared" si="136"/>
      </c>
      <c r="AN1000">
        <f t="shared" si="137"/>
      </c>
      <c r="AO1000">
        <f t="shared" si="138"/>
      </c>
    </row>
    <row r="1001" spans="1:41" ht="12.75">
      <c r="A1001">
        <v>998</v>
      </c>
      <c r="AM1001" s="34">
        <f t="shared" si="136"/>
      </c>
      <c r="AN1001">
        <f t="shared" si="137"/>
      </c>
      <c r="AO1001">
        <f t="shared" si="138"/>
      </c>
    </row>
    <row r="1002" spans="1:41" ht="12.75">
      <c r="A1002">
        <v>999</v>
      </c>
      <c r="AM1002" s="34">
        <f t="shared" si="136"/>
      </c>
      <c r="AN1002">
        <f t="shared" si="137"/>
      </c>
      <c r="AO1002">
        <f t="shared" si="138"/>
      </c>
    </row>
    <row r="1003" spans="1:41" ht="12.75">
      <c r="A1003">
        <v>1000</v>
      </c>
      <c r="AM1003" s="34">
        <f t="shared" si="136"/>
      </c>
      <c r="AN1003">
        <f t="shared" si="137"/>
      </c>
      <c r="AO1003">
        <f t="shared" si="138"/>
      </c>
    </row>
    <row r="1009" ht="12.75">
      <c r="AN1009">
        <f aca="true" t="shared" si="139" ref="AN1009:AN1040">IF(OR(SUM(G1009:T1009)=1,SUM(G1009:T1009)=0),"",1)</f>
      </c>
    </row>
    <row r="1010" ht="12.75">
      <c r="AN1010">
        <f t="shared" si="139"/>
      </c>
    </row>
    <row r="1011" ht="12.75">
      <c r="AN1011">
        <f t="shared" si="139"/>
      </c>
    </row>
    <row r="1012" ht="12.75">
      <c r="AN1012">
        <f t="shared" si="139"/>
      </c>
    </row>
    <row r="1013" ht="12.75">
      <c r="AN1013">
        <f t="shared" si="139"/>
      </c>
    </row>
    <row r="1014" ht="12.75">
      <c r="AN1014">
        <f t="shared" si="139"/>
      </c>
    </row>
    <row r="1015" ht="12.75">
      <c r="AN1015">
        <f t="shared" si="139"/>
      </c>
    </row>
    <row r="1016" ht="12.75">
      <c r="AN1016">
        <f t="shared" si="139"/>
      </c>
    </row>
    <row r="1017" ht="12.75">
      <c r="AN1017">
        <f t="shared" si="139"/>
      </c>
    </row>
    <row r="1018" ht="12.75">
      <c r="AN1018">
        <f t="shared" si="139"/>
      </c>
    </row>
    <row r="1019" ht="12.75">
      <c r="AN1019">
        <f t="shared" si="139"/>
      </c>
    </row>
    <row r="1020" ht="12.75">
      <c r="AN1020">
        <f t="shared" si="139"/>
      </c>
    </row>
    <row r="1021" ht="12.75">
      <c r="AN1021">
        <f t="shared" si="139"/>
      </c>
    </row>
    <row r="1022" ht="12.75">
      <c r="AN1022">
        <f t="shared" si="139"/>
      </c>
    </row>
    <row r="1023" ht="12.75">
      <c r="AN1023">
        <f t="shared" si="139"/>
      </c>
    </row>
    <row r="1024" ht="12.75">
      <c r="AN1024">
        <f t="shared" si="139"/>
      </c>
    </row>
    <row r="1025" ht="12.75">
      <c r="AN1025">
        <f t="shared" si="139"/>
      </c>
    </row>
    <row r="1026" ht="12.75">
      <c r="AN1026">
        <f t="shared" si="139"/>
      </c>
    </row>
    <row r="1027" ht="12.75">
      <c r="AN1027">
        <f t="shared" si="139"/>
      </c>
    </row>
    <row r="1028" ht="12.75">
      <c r="AN1028">
        <f t="shared" si="139"/>
      </c>
    </row>
    <row r="1029" ht="12.75">
      <c r="AN1029">
        <f t="shared" si="139"/>
      </c>
    </row>
    <row r="1030" ht="12.75">
      <c r="AN1030">
        <f t="shared" si="139"/>
      </c>
    </row>
    <row r="1031" ht="12.75">
      <c r="AN1031">
        <f t="shared" si="139"/>
      </c>
    </row>
    <row r="1032" ht="12.75">
      <c r="AN1032">
        <f t="shared" si="139"/>
      </c>
    </row>
    <row r="1033" ht="12.75">
      <c r="AN1033">
        <f t="shared" si="139"/>
      </c>
    </row>
    <row r="1034" ht="12.75">
      <c r="AN1034">
        <f t="shared" si="139"/>
      </c>
    </row>
    <row r="1035" ht="12.75">
      <c r="AN1035">
        <f t="shared" si="139"/>
      </c>
    </row>
    <row r="1036" ht="12.75">
      <c r="AN1036">
        <f t="shared" si="139"/>
      </c>
    </row>
    <row r="1037" ht="12.75">
      <c r="AN1037">
        <f t="shared" si="139"/>
      </c>
    </row>
    <row r="1038" ht="12.75">
      <c r="AN1038">
        <f t="shared" si="139"/>
      </c>
    </row>
    <row r="1039" ht="12.75">
      <c r="AN1039">
        <f t="shared" si="139"/>
      </c>
    </row>
    <row r="1040" ht="12.75">
      <c r="AN1040">
        <f t="shared" si="139"/>
      </c>
    </row>
    <row r="1041" ht="12.75">
      <c r="AN1041">
        <f aca="true" t="shared" si="140" ref="AN1041:AN1066">IF(OR(SUM(G1041:T1041)=1,SUM(G1041:T1041)=0),"",1)</f>
      </c>
    </row>
    <row r="1042" ht="12.75">
      <c r="AN1042">
        <f t="shared" si="140"/>
      </c>
    </row>
    <row r="1043" ht="12.75">
      <c r="AN1043">
        <f t="shared" si="140"/>
      </c>
    </row>
    <row r="1044" ht="12.75">
      <c r="AN1044">
        <f t="shared" si="140"/>
      </c>
    </row>
    <row r="1045" ht="12.75">
      <c r="AN1045">
        <f t="shared" si="140"/>
      </c>
    </row>
    <row r="1046" ht="12.75">
      <c r="AN1046">
        <f t="shared" si="140"/>
      </c>
    </row>
    <row r="1047" ht="12.75">
      <c r="AN1047">
        <f t="shared" si="140"/>
      </c>
    </row>
    <row r="1048" ht="12.75">
      <c r="AN1048">
        <f t="shared" si="140"/>
      </c>
    </row>
    <row r="1049" ht="12.75">
      <c r="AN1049">
        <f t="shared" si="140"/>
      </c>
    </row>
    <row r="1050" ht="12.75">
      <c r="AN1050">
        <f t="shared" si="140"/>
      </c>
    </row>
    <row r="1051" ht="12.75">
      <c r="AN1051">
        <f t="shared" si="140"/>
      </c>
    </row>
    <row r="1052" ht="12.75">
      <c r="AN1052">
        <f t="shared" si="140"/>
      </c>
    </row>
    <row r="1053" ht="12.75">
      <c r="AN1053">
        <f t="shared" si="140"/>
      </c>
    </row>
    <row r="1054" ht="12.75">
      <c r="AN1054">
        <f t="shared" si="140"/>
      </c>
    </row>
    <row r="1055" ht="12.75">
      <c r="AN1055">
        <f t="shared" si="140"/>
      </c>
    </row>
    <row r="1056" ht="12.75">
      <c r="AN1056">
        <f t="shared" si="140"/>
      </c>
    </row>
    <row r="1057" ht="12.75">
      <c r="AN1057">
        <f t="shared" si="140"/>
      </c>
    </row>
    <row r="1058" ht="12.75">
      <c r="AN1058">
        <f t="shared" si="140"/>
      </c>
    </row>
    <row r="1059" ht="12.75">
      <c r="AN1059">
        <f t="shared" si="140"/>
      </c>
    </row>
    <row r="1060" ht="12.75">
      <c r="AN1060">
        <f t="shared" si="140"/>
      </c>
    </row>
    <row r="1061" ht="12.75">
      <c r="AN1061">
        <f t="shared" si="140"/>
      </c>
    </row>
    <row r="1062" ht="12.75">
      <c r="AN1062">
        <f t="shared" si="140"/>
      </c>
    </row>
    <row r="1063" ht="12.75">
      <c r="AN1063">
        <f t="shared" si="140"/>
      </c>
    </row>
    <row r="1064" ht="12.75">
      <c r="AN1064">
        <f t="shared" si="140"/>
      </c>
    </row>
    <row r="1065" ht="12.75">
      <c r="AN1065">
        <f t="shared" si="140"/>
      </c>
    </row>
    <row r="1066" ht="12.75">
      <c r="AN1066">
        <f t="shared" si="140"/>
      </c>
    </row>
  </sheetData>
  <sheetProtection selectLockedCells="1" selectUnlockedCells="1"/>
  <mergeCells count="12">
    <mergeCell ref="G2:L2"/>
    <mergeCell ref="M2:T2"/>
    <mergeCell ref="AE2:AL2"/>
    <mergeCell ref="AM2:AO2"/>
    <mergeCell ref="B1:E1"/>
    <mergeCell ref="G1:AL1"/>
    <mergeCell ref="A2:A3"/>
    <mergeCell ref="B2:B3"/>
    <mergeCell ref="C2:C3"/>
    <mergeCell ref="D2:D3"/>
    <mergeCell ref="E2:E3"/>
    <mergeCell ref="F2:F3"/>
  </mergeCells>
  <printOptions/>
  <pageMargins left="0.7875" right="0.7875" top="1.025" bottom="1.025" header="0.7875" footer="0.7875"/>
  <pageSetup horizontalDpi="300" verticalDpi="300" orientation="portrait"/>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codeName="Sheet2"/>
  <dimension ref="A1:H44"/>
  <sheetViews>
    <sheetView zoomScale="60" zoomScaleNormal="60" zoomScalePageLayoutView="0" workbookViewId="0" topLeftCell="A1">
      <selection activeCell="C7" sqref="C7"/>
    </sheetView>
  </sheetViews>
  <sheetFormatPr defaultColWidth="11.57421875" defaultRowHeight="12.75"/>
  <cols>
    <col min="1" max="1" width="25.7109375" style="0" customWidth="1"/>
    <col min="2" max="2" width="12.57421875" style="0" customWidth="1"/>
    <col min="3" max="3" width="23.00390625" style="0" customWidth="1"/>
    <col min="4" max="4" width="17.7109375" style="0" customWidth="1"/>
    <col min="5" max="5" width="17.8515625" style="0" customWidth="1"/>
    <col min="6" max="6" width="22.8515625" style="0" customWidth="1"/>
    <col min="7" max="7" width="14.140625" style="0" customWidth="1"/>
  </cols>
  <sheetData>
    <row r="1" spans="1:8" ht="12.75">
      <c r="A1" t="s">
        <v>0</v>
      </c>
      <c r="B1">
        <f>+SUM(B3:B12)</f>
        <v>36168</v>
      </c>
      <c r="G1" t="s">
        <v>1</v>
      </c>
      <c r="H1" s="1" t="s">
        <v>2</v>
      </c>
    </row>
    <row r="2" spans="1:3" ht="12.75">
      <c r="A2" t="s">
        <v>3</v>
      </c>
      <c r="B2" t="s">
        <v>4</v>
      </c>
      <c r="C2" t="s">
        <v>5</v>
      </c>
    </row>
    <row r="3" spans="1:8" ht="12.75">
      <c r="A3" t="s">
        <v>6</v>
      </c>
      <c r="B3" s="2">
        <v>26069</v>
      </c>
      <c r="C3" s="3">
        <f aca="true" t="shared" si="0" ref="C3:C12">+B3/$B$1</f>
        <v>0.7207752709577527</v>
      </c>
      <c r="E3" s="3"/>
      <c r="F3" s="3"/>
      <c r="G3" t="s">
        <v>7</v>
      </c>
      <c r="H3" s="1" t="s">
        <v>8</v>
      </c>
    </row>
    <row r="4" spans="1:8" ht="12.75">
      <c r="A4" t="s">
        <v>9</v>
      </c>
      <c r="B4" s="2">
        <v>2482</v>
      </c>
      <c r="C4" s="3">
        <f t="shared" si="0"/>
        <v>0.06862419818624198</v>
      </c>
      <c r="E4" s="3"/>
      <c r="F4" s="3"/>
      <c r="G4" t="s">
        <v>7</v>
      </c>
      <c r="H4" s="1" t="s">
        <v>8</v>
      </c>
    </row>
    <row r="5" spans="1:8" ht="12.75">
      <c r="A5" t="s">
        <v>10</v>
      </c>
      <c r="B5" s="2">
        <v>2185</v>
      </c>
      <c r="C5" s="3">
        <f t="shared" si="0"/>
        <v>0.06041251935412519</v>
      </c>
      <c r="E5" s="3"/>
      <c r="F5" s="3"/>
      <c r="G5" t="s">
        <v>7</v>
      </c>
      <c r="H5" s="1" t="s">
        <v>8</v>
      </c>
    </row>
    <row r="6" spans="1:8" ht="12.75">
      <c r="A6" t="s">
        <v>11</v>
      </c>
      <c r="B6" s="2">
        <v>2764</v>
      </c>
      <c r="C6" s="3">
        <f t="shared" si="0"/>
        <v>0.07642114576421145</v>
      </c>
      <c r="E6" s="3"/>
      <c r="F6" s="3"/>
      <c r="G6" t="s">
        <v>7</v>
      </c>
      <c r="H6" s="1" t="s">
        <v>8</v>
      </c>
    </row>
    <row r="7" spans="1:8" ht="12.75">
      <c r="A7" t="s">
        <v>12</v>
      </c>
      <c r="B7" s="2">
        <v>222</v>
      </c>
      <c r="C7" s="3">
        <f t="shared" si="0"/>
        <v>0.006138022561380225</v>
      </c>
      <c r="E7" s="3"/>
      <c r="F7" s="3"/>
      <c r="G7" t="s">
        <v>7</v>
      </c>
      <c r="H7" s="1" t="s">
        <v>8</v>
      </c>
    </row>
    <row r="8" spans="1:8" ht="12.75">
      <c r="A8" t="s">
        <v>13</v>
      </c>
      <c r="B8" s="2">
        <v>27</v>
      </c>
      <c r="C8" s="3">
        <f t="shared" si="0"/>
        <v>0.0007465162574651626</v>
      </c>
      <c r="E8" s="3"/>
      <c r="F8" s="3"/>
      <c r="G8" t="s">
        <v>7</v>
      </c>
      <c r="H8" s="1" t="s">
        <v>8</v>
      </c>
    </row>
    <row r="9" spans="1:8" ht="12.75">
      <c r="A9" t="s">
        <v>14</v>
      </c>
      <c r="B9" s="2">
        <v>2256</v>
      </c>
      <c r="C9" s="3">
        <f t="shared" si="0"/>
        <v>0.062375580623755804</v>
      </c>
      <c r="E9" s="3"/>
      <c r="F9" s="3"/>
      <c r="G9" t="s">
        <v>7</v>
      </c>
      <c r="H9" s="1" t="s">
        <v>8</v>
      </c>
    </row>
    <row r="10" spans="1:8" ht="12.75">
      <c r="A10" t="s">
        <v>15</v>
      </c>
      <c r="B10" s="2">
        <v>5</v>
      </c>
      <c r="C10" s="3">
        <f t="shared" si="0"/>
        <v>0.00013824375138243752</v>
      </c>
      <c r="E10" s="3"/>
      <c r="F10" s="3"/>
      <c r="G10" t="s">
        <v>7</v>
      </c>
      <c r="H10" s="1" t="s">
        <v>8</v>
      </c>
    </row>
    <row r="11" spans="1:8" ht="12.75">
      <c r="A11" t="s">
        <v>16</v>
      </c>
      <c r="B11" s="2">
        <v>157</v>
      </c>
      <c r="C11" s="3">
        <f t="shared" si="0"/>
        <v>0.004340853793408538</v>
      </c>
      <c r="E11" s="3"/>
      <c r="F11" s="3"/>
      <c r="G11" t="s">
        <v>7</v>
      </c>
      <c r="H11" s="1" t="s">
        <v>8</v>
      </c>
    </row>
    <row r="12" spans="1:8" ht="12.75">
      <c r="A12" t="s">
        <v>17</v>
      </c>
      <c r="B12" s="2">
        <v>1</v>
      </c>
      <c r="C12" s="3">
        <f t="shared" si="0"/>
        <v>2.7648750276487504E-05</v>
      </c>
      <c r="E12" s="3"/>
      <c r="F12" s="3"/>
      <c r="G12" t="s">
        <v>7</v>
      </c>
      <c r="H12" s="1" t="s">
        <v>8</v>
      </c>
    </row>
    <row r="14" spans="1:3" ht="12.75">
      <c r="A14" t="s">
        <v>18</v>
      </c>
      <c r="B14" t="s">
        <v>19</v>
      </c>
      <c r="C14" t="s">
        <v>20</v>
      </c>
    </row>
    <row r="15" spans="1:8" ht="12.75">
      <c r="A15" t="s">
        <v>21</v>
      </c>
      <c r="B15" s="4">
        <v>100.2</v>
      </c>
      <c r="C15" s="5">
        <f>+B15</f>
        <v>100.2</v>
      </c>
      <c r="E15" s="5"/>
      <c r="G15" t="s">
        <v>59</v>
      </c>
      <c r="H15" s="1" t="s">
        <v>23</v>
      </c>
    </row>
    <row r="16" spans="1:8" ht="12.75">
      <c r="A16" t="s">
        <v>24</v>
      </c>
      <c r="B16" s="4">
        <v>55.2</v>
      </c>
      <c r="C16" s="5">
        <f>+IF(ISNUMBER(F26),1/((1/B16)+F26),B16)</f>
        <v>55.2</v>
      </c>
      <c r="E16" s="5"/>
      <c r="G16" t="s">
        <v>59</v>
      </c>
      <c r="H16" s="1" t="s">
        <v>23</v>
      </c>
    </row>
    <row r="17" spans="1:8" ht="12.75">
      <c r="A17" t="s">
        <v>25</v>
      </c>
      <c r="B17" s="4">
        <v>90.6</v>
      </c>
      <c r="C17" s="5">
        <f>+B17</f>
        <v>90.6</v>
      </c>
      <c r="E17" s="5"/>
      <c r="G17" t="s">
        <v>59</v>
      </c>
      <c r="H17" s="1" t="s">
        <v>26</v>
      </c>
    </row>
    <row r="18" spans="1:8" ht="12.75">
      <c r="A18" t="s">
        <v>27</v>
      </c>
      <c r="B18" s="4">
        <v>53.4</v>
      </c>
      <c r="C18" s="5">
        <f>+IF(ISNUMBER(F26),1/((1/B18)+F26),B18)</f>
        <v>53.4</v>
      </c>
      <c r="E18" s="5"/>
      <c r="G18" t="s">
        <v>59</v>
      </c>
      <c r="H18" s="1" t="s">
        <v>26</v>
      </c>
    </row>
    <row r="20" spans="1:8" ht="12.75">
      <c r="A20" t="s">
        <v>28</v>
      </c>
      <c r="B20" t="s">
        <v>29</v>
      </c>
      <c r="C20" t="s">
        <v>30</v>
      </c>
      <c r="D20" t="s">
        <v>31</v>
      </c>
      <c r="E20" t="s">
        <v>30</v>
      </c>
      <c r="F20" t="s">
        <v>32</v>
      </c>
      <c r="G20" t="s">
        <v>33</v>
      </c>
      <c r="H20" s="1" t="s">
        <v>34</v>
      </c>
    </row>
    <row r="21" spans="1:8" ht="12.75">
      <c r="A21" t="s">
        <v>35</v>
      </c>
      <c r="B21" s="2"/>
      <c r="C21">
        <f>+IF(ISNUMBER(B21),C30,0)</f>
        <v>0</v>
      </c>
      <c r="D21" s="2"/>
      <c r="E21">
        <f>+IF(ISNUMBER(D21),C30,0)</f>
        <v>0</v>
      </c>
      <c r="F21" s="6">
        <f>+IF(ISNUMBER(AVERAGE(B21:D21)),AVERAGE(B21:D21)/60,"N/A")</f>
        <v>0</v>
      </c>
      <c r="G21" t="s">
        <v>33</v>
      </c>
      <c r="H21" s="1" t="s">
        <v>34</v>
      </c>
    </row>
    <row r="22" spans="1:8" ht="12.75">
      <c r="A22" t="s">
        <v>36</v>
      </c>
      <c r="B22" s="2"/>
      <c r="C22">
        <f>+IF(ISNUMBER(B22),C32,0)</f>
        <v>0</v>
      </c>
      <c r="D22" s="2"/>
      <c r="E22">
        <f>+IF(ISNUMBER(D22),C32,0)</f>
        <v>0</v>
      </c>
      <c r="F22" s="6">
        <f>+IF(ISNUMBER(AVERAGE(B22:D22)),AVERAGE(B22:D22)/60,"N/A")</f>
        <v>0</v>
      </c>
      <c r="G22" t="s">
        <v>33</v>
      </c>
      <c r="H22" s="1" t="s">
        <v>34</v>
      </c>
    </row>
    <row r="23" spans="1:8" ht="12.75">
      <c r="A23" t="s">
        <v>37</v>
      </c>
      <c r="B23" s="2"/>
      <c r="C23">
        <f>+IF(ISNUMBER(B23),C37,0)</f>
        <v>0</v>
      </c>
      <c r="D23" s="2"/>
      <c r="E23">
        <f>+IF(ISNUMBER(D23),C37,0)</f>
        <v>0</v>
      </c>
      <c r="F23" s="6">
        <f>+IF(ISNUMBER(AVERAGE(B23:D23)),AVERAGE(B23:D23)/60,"N/A")</f>
        <v>0</v>
      </c>
      <c r="G23" t="s">
        <v>33</v>
      </c>
      <c r="H23" s="1" t="s">
        <v>34</v>
      </c>
    </row>
    <row r="24" spans="1:8" ht="12.75">
      <c r="A24" t="s">
        <v>38</v>
      </c>
      <c r="B24" s="2"/>
      <c r="C24">
        <f>+IF(ISNUMBER(B24),C39,0)</f>
        <v>0</v>
      </c>
      <c r="D24" s="2"/>
      <c r="E24">
        <f>+IF(ISNUMBER(D24),C39,0)</f>
        <v>0</v>
      </c>
      <c r="F24" s="6">
        <f>+IF(ISNUMBER(AVERAGE(B24:D24)),AVERAGE(B24:D24)/60,"N/A")</f>
        <v>0</v>
      </c>
      <c r="G24" t="s">
        <v>33</v>
      </c>
      <c r="H24" s="1" t="s">
        <v>34</v>
      </c>
    </row>
    <row r="25" spans="1:8" ht="12.75">
      <c r="A25" t="s">
        <v>39</v>
      </c>
      <c r="B25" s="2"/>
      <c r="C25">
        <f>+IF(ISNUMBER(B25),C31,0)</f>
        <v>0</v>
      </c>
      <c r="D25" s="2"/>
      <c r="E25">
        <f>+IF(ISNUMBER(D25),C31,0)</f>
        <v>0</v>
      </c>
      <c r="F25" s="6">
        <f>+IF(ISNUMBER(AVERAGE(B25:D25)),AVERAGE(B25:D25)/60,"N/A")</f>
        <v>0</v>
      </c>
      <c r="G25" t="s">
        <v>33</v>
      </c>
      <c r="H25" s="1" t="s">
        <v>34</v>
      </c>
    </row>
    <row r="26" spans="1:6" ht="12.75">
      <c r="A26" t="s">
        <v>40</v>
      </c>
      <c r="B26" t="e">
        <f>+IF(ISNUMBER(B21*C21+B22*C22+B23*C23+B24*C24+B25*C25),(B21*C21+B22*C22+B23*C23+B24*C24+B25*C25)/C26,"N/A")</f>
        <v>#DIV/0!</v>
      </c>
      <c r="C26">
        <f>+SUM(C21:C25)</f>
        <v>0</v>
      </c>
      <c r="D26" t="e">
        <f>+IF(ISNUMBER(D21*E21+D22*E22+D23*E23+D24*E24+D25*E25),(D21*E21+D22*E22+D23*E23+D24*E24+D25*E25)/E26,"N/A")</f>
        <v>#DIV/0!</v>
      </c>
      <c r="E26">
        <f>+SUM(E21:E25)</f>
        <v>0</v>
      </c>
      <c r="F26" s="6" t="str">
        <f>+IF(ISNUMBER(AVERAGE(B26,D26)),AVERAGE(B26,D26)/60,"N/A")</f>
        <v>N/A</v>
      </c>
    </row>
    <row r="27" ht="12.75">
      <c r="B27" s="7"/>
    </row>
    <row r="28" spans="1:3" ht="12.75">
      <c r="A28" t="s">
        <v>41</v>
      </c>
      <c r="B28" t="s">
        <v>42</v>
      </c>
      <c r="C28" t="s">
        <v>43</v>
      </c>
    </row>
    <row r="29" spans="1:8" ht="12.75">
      <c r="A29" t="s">
        <v>44</v>
      </c>
      <c r="B29" s="2">
        <v>1422</v>
      </c>
      <c r="C29" s="2">
        <v>632</v>
      </c>
      <c r="D29" s="5"/>
      <c r="E29" s="5"/>
      <c r="G29" t="s">
        <v>1</v>
      </c>
      <c r="H29" s="1" t="s">
        <v>2</v>
      </c>
    </row>
    <row r="30" spans="1:8" ht="12.75">
      <c r="A30" t="s">
        <v>45</v>
      </c>
      <c r="B30" s="2">
        <v>10098</v>
      </c>
      <c r="C30" s="2">
        <v>6306</v>
      </c>
      <c r="D30" s="5"/>
      <c r="E30" s="5"/>
      <c r="G30" t="s">
        <v>1</v>
      </c>
      <c r="H30" s="1" t="s">
        <v>2</v>
      </c>
    </row>
    <row r="31" spans="1:8" ht="12.75">
      <c r="A31" t="s">
        <v>46</v>
      </c>
      <c r="B31" s="2">
        <v>4207</v>
      </c>
      <c r="C31" s="2">
        <v>1476</v>
      </c>
      <c r="D31" s="5"/>
      <c r="E31" s="5"/>
      <c r="G31" t="s">
        <v>1</v>
      </c>
      <c r="H31" s="1" t="s">
        <v>2</v>
      </c>
    </row>
    <row r="32" spans="1:8" ht="12.75">
      <c r="A32" t="s">
        <v>47</v>
      </c>
      <c r="B32" s="2">
        <v>2123</v>
      </c>
      <c r="C32" s="2">
        <v>857</v>
      </c>
      <c r="D32" s="5"/>
      <c r="E32" s="5"/>
      <c r="G32" t="s">
        <v>1</v>
      </c>
      <c r="H32" s="1" t="s">
        <v>2</v>
      </c>
    </row>
    <row r="33" spans="1:8" ht="12.75">
      <c r="A33" t="s">
        <v>48</v>
      </c>
      <c r="B33" s="2">
        <v>302</v>
      </c>
      <c r="C33" s="2">
        <v>149</v>
      </c>
      <c r="D33" s="5"/>
      <c r="E33" s="5"/>
      <c r="G33" t="s">
        <v>1</v>
      </c>
      <c r="H33" s="1" t="s">
        <v>2</v>
      </c>
    </row>
    <row r="34" spans="1:8" ht="12.75">
      <c r="A34" t="s">
        <v>49</v>
      </c>
      <c r="B34" s="2">
        <v>1341</v>
      </c>
      <c r="C34" s="2">
        <v>794</v>
      </c>
      <c r="D34" s="5"/>
      <c r="E34" s="5"/>
      <c r="G34" t="s">
        <v>1</v>
      </c>
      <c r="H34" s="1" t="s">
        <v>2</v>
      </c>
    </row>
    <row r="35" spans="1:8" ht="12.75">
      <c r="A35" t="s">
        <v>50</v>
      </c>
      <c r="B35" s="2">
        <v>916</v>
      </c>
      <c r="C35" s="2">
        <v>359</v>
      </c>
      <c r="D35" s="5"/>
      <c r="E35" s="5"/>
      <c r="G35" t="s">
        <v>1</v>
      </c>
      <c r="H35" s="1" t="s">
        <v>2</v>
      </c>
    </row>
    <row r="36" spans="1:8" ht="12.75">
      <c r="A36" t="s">
        <v>51</v>
      </c>
      <c r="B36" s="2">
        <v>2342</v>
      </c>
      <c r="C36" s="2">
        <v>1041</v>
      </c>
      <c r="D36" s="5"/>
      <c r="E36" s="5"/>
      <c r="G36" t="s">
        <v>1</v>
      </c>
      <c r="H36" s="1" t="s">
        <v>2</v>
      </c>
    </row>
    <row r="37" spans="1:8" ht="12.75">
      <c r="A37" t="s">
        <v>52</v>
      </c>
      <c r="B37" s="2">
        <v>3429</v>
      </c>
      <c r="C37" s="2">
        <v>1835</v>
      </c>
      <c r="D37" s="5"/>
      <c r="E37" s="5"/>
      <c r="G37" t="s">
        <v>1</v>
      </c>
      <c r="H37" s="1" t="s">
        <v>2</v>
      </c>
    </row>
    <row r="38" spans="1:8" ht="12.75">
      <c r="A38" t="s">
        <v>53</v>
      </c>
      <c r="B38" s="2">
        <v>1120</v>
      </c>
      <c r="C38" s="2">
        <v>467</v>
      </c>
      <c r="D38" s="5"/>
      <c r="E38" s="5"/>
      <c r="G38" t="s">
        <v>1</v>
      </c>
      <c r="H38" s="1" t="s">
        <v>2</v>
      </c>
    </row>
    <row r="39" spans="1:8" ht="12.75">
      <c r="A39" t="s">
        <v>54</v>
      </c>
      <c r="B39" s="2">
        <v>4431</v>
      </c>
      <c r="C39" s="2">
        <v>2612</v>
      </c>
      <c r="D39" s="5"/>
      <c r="E39" s="5"/>
      <c r="G39" t="s">
        <v>1</v>
      </c>
      <c r="H39" s="1" t="s">
        <v>2</v>
      </c>
    </row>
    <row r="40" spans="1:8" ht="12.75">
      <c r="A40" t="s">
        <v>55</v>
      </c>
      <c r="B40" s="2">
        <v>442</v>
      </c>
      <c r="C40" s="2">
        <v>126</v>
      </c>
      <c r="D40" s="5"/>
      <c r="E40" s="5"/>
      <c r="G40" t="s">
        <v>1</v>
      </c>
      <c r="H40" s="1" t="s">
        <v>2</v>
      </c>
    </row>
    <row r="41" spans="1:8" ht="12.75">
      <c r="A41" t="s">
        <v>56</v>
      </c>
      <c r="B41" s="2">
        <v>1699</v>
      </c>
      <c r="C41" s="2">
        <v>709</v>
      </c>
      <c r="D41" s="5"/>
      <c r="E41" s="5"/>
      <c r="G41" t="s">
        <v>1</v>
      </c>
      <c r="H41" s="1" t="s">
        <v>2</v>
      </c>
    </row>
    <row r="42" spans="1:8" ht="12.75">
      <c r="A42" t="s">
        <v>57</v>
      </c>
      <c r="B42" s="2">
        <v>940</v>
      </c>
      <c r="C42" s="2">
        <v>472</v>
      </c>
      <c r="D42" s="5"/>
      <c r="E42" s="5"/>
      <c r="G42" t="s">
        <v>1</v>
      </c>
      <c r="H42" s="1" t="s">
        <v>2</v>
      </c>
    </row>
    <row r="43" spans="2:5" ht="12.75">
      <c r="B43">
        <f>+SUM(B29:B42)</f>
        <v>34812</v>
      </c>
      <c r="C43" s="2"/>
      <c r="D43" s="5"/>
      <c r="E43" s="5"/>
    </row>
    <row r="44" spans="1:8" ht="12.75">
      <c r="A44" t="s">
        <v>58</v>
      </c>
      <c r="B44" s="3">
        <f>+SUM(C29:C42)/B43</f>
        <v>0.5123233367804205</v>
      </c>
      <c r="C44" s="10"/>
      <c r="D44" s="5"/>
      <c r="E44" s="5"/>
      <c r="G44" t="s">
        <v>1</v>
      </c>
      <c r="H44" s="1" t="s">
        <v>2</v>
      </c>
    </row>
  </sheetData>
  <sheetProtection selectLockedCells="1" selectUnlockedCells="1"/>
  <hyperlinks>
    <hyperlink ref="H1" r:id="rId1" display="http://www.transport.govt.nz/ourwork/TMIF/Pages/TV001.aspx"/>
    <hyperlink ref="H3" r:id="rId2" display="http://www.transport.govt.nz/ourwork/TMIF/Pages/TV034.aspx"/>
    <hyperlink ref="H4" r:id="rId3" display="http://www.transport.govt.nz/ourwork/TMIF/Pages/TV034.aspx"/>
    <hyperlink ref="H5" r:id="rId4" display="http://www.transport.govt.nz/ourwork/TMIF/Pages/TV034.aspx"/>
    <hyperlink ref="H6" r:id="rId5" display="http://www.transport.govt.nz/ourwork/TMIF/Pages/TV034.aspx"/>
    <hyperlink ref="H7" r:id="rId6" display="http://www.transport.govt.nz/ourwork/TMIF/Pages/TV034.aspx"/>
    <hyperlink ref="H8" r:id="rId7" display="http://www.transport.govt.nz/ourwork/TMIF/Pages/TV034.aspx"/>
    <hyperlink ref="H9" r:id="rId8" display="http://www.transport.govt.nz/ourwork/TMIF/Pages/TV034.aspx"/>
    <hyperlink ref="H10" r:id="rId9" display="http://www.transport.govt.nz/ourwork/TMIF/Pages/TV034.aspx"/>
    <hyperlink ref="H11" r:id="rId10" display="http://www.transport.govt.nz/ourwork/TMIF/Pages/TV034.aspx"/>
    <hyperlink ref="H12" r:id="rId11" display="http://www.transport.govt.nz/ourwork/TMIF/Pages/TV034.aspx"/>
    <hyperlink ref="H15" r:id="rId12" display="http://www.transport.govt.nz/research/roadsafetysurveys/speedsurveys/2012speedsurveyresultscarspeeds/"/>
    <hyperlink ref="H16" r:id="rId13" display="http://www.transport.govt.nz/research/roadsafetysurveys/speedsurveys/2012speedsurveyresultscarspeeds/"/>
    <hyperlink ref="H17" r:id="rId14" display="http://www.transport.govt.nz/research/roadsafetysurveys/speedsurveys/2012speedsurveyresultsheavyvehiclespeeds/"/>
    <hyperlink ref="H18" r:id="rId15" display="http://www.transport.govt.nz/research/roadsafetysurveys/speedsurveys/2012speedsurveyresultsheavyvehiclespeeds/"/>
    <hyperlink ref="H20" r:id="rId16" display="http://www.transport.govt.nz/ourwork/tmif/networkreliability/nr002/"/>
    <hyperlink ref="H21" r:id="rId17" display="http://www.transport.govt.nz/ourwork/tmif/networkreliability/nr002/"/>
    <hyperlink ref="H22" r:id="rId18" display="http://www.transport.govt.nz/ourwork/tmif/networkreliability/nr002/"/>
    <hyperlink ref="H23" r:id="rId19" display="http://www.transport.govt.nz/ourwork/tmif/networkreliability/nr002/"/>
    <hyperlink ref="H24" r:id="rId20" display="http://www.transport.govt.nz/ourwork/tmif/networkreliability/nr002/"/>
    <hyperlink ref="H25" r:id="rId21" display="http://www.transport.govt.nz/ourwork/tmif/networkreliability/nr002/"/>
    <hyperlink ref="H29" r:id="rId22" display="http://www.transport.govt.nz/ourwork/TMIF/Pages/TV001.aspx"/>
    <hyperlink ref="H30" r:id="rId23" display="http://www.transport.govt.nz/ourwork/TMIF/Pages/TV001.aspx"/>
    <hyperlink ref="H31" r:id="rId24" display="http://www.transport.govt.nz/ourwork/TMIF/Pages/TV001.aspx"/>
    <hyperlink ref="H32" r:id="rId25" display="http://www.transport.govt.nz/ourwork/TMIF/Pages/TV001.aspx"/>
    <hyperlink ref="H33" r:id="rId26" display="http://www.transport.govt.nz/ourwork/TMIF/Pages/TV001.aspx"/>
    <hyperlink ref="H34" r:id="rId27" display="http://www.transport.govt.nz/ourwork/TMIF/Pages/TV001.aspx"/>
    <hyperlink ref="H35" r:id="rId28" display="http://www.transport.govt.nz/ourwork/TMIF/Pages/TV001.aspx"/>
    <hyperlink ref="H36" r:id="rId29" display="http://www.transport.govt.nz/ourwork/TMIF/Pages/TV001.aspx"/>
    <hyperlink ref="H37" r:id="rId30" display="http://www.transport.govt.nz/ourwork/TMIF/Pages/TV001.aspx"/>
    <hyperlink ref="H38" r:id="rId31" display="http://www.transport.govt.nz/ourwork/TMIF/Pages/TV001.aspx"/>
    <hyperlink ref="H39" r:id="rId32" display="http://www.transport.govt.nz/ourwork/TMIF/Pages/TV001.aspx"/>
    <hyperlink ref="H40" r:id="rId33" display="http://www.transport.govt.nz/ourwork/TMIF/Pages/TV001.aspx"/>
    <hyperlink ref="H41" r:id="rId34" display="http://www.transport.govt.nz/ourwork/TMIF/Pages/TV001.aspx"/>
    <hyperlink ref="H42" r:id="rId35" display="http://www.transport.govt.nz/ourwork/TMIF/Pages/TV001.aspx"/>
    <hyperlink ref="H44" r:id="rId36" display="http://www.transport.govt.nz/ourwork/TMIF/Pages/TV001.aspx"/>
  </hyperlinks>
  <printOptions/>
  <pageMargins left="0.7875" right="0.7875" top="1.025" bottom="1.025" header="0.7875" footer="0.7875"/>
  <pageSetup horizontalDpi="300" verticalDpi="300" orientation="portrait"/>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codeName="Sheet3"/>
  <dimension ref="A1:H44"/>
  <sheetViews>
    <sheetView zoomScale="60" zoomScaleNormal="60" zoomScalePageLayoutView="0" workbookViewId="0" topLeftCell="A1">
      <selection activeCell="B29" sqref="B29"/>
    </sheetView>
  </sheetViews>
  <sheetFormatPr defaultColWidth="11.57421875" defaultRowHeight="12.75"/>
  <cols>
    <col min="1" max="1" width="25.7109375" style="0" customWidth="1"/>
    <col min="2" max="2" width="12.8515625" style="0" customWidth="1"/>
    <col min="3" max="3" width="17.8515625" style="0" customWidth="1"/>
    <col min="4" max="4" width="23.00390625" style="0" customWidth="1"/>
    <col min="5" max="5" width="17.8515625" style="0" customWidth="1"/>
    <col min="6" max="6" width="22.8515625" style="0" customWidth="1"/>
    <col min="7" max="7" width="14.140625" style="0" customWidth="1"/>
  </cols>
  <sheetData>
    <row r="1" spans="1:8" ht="12.75">
      <c r="A1" t="s">
        <v>0</v>
      </c>
      <c r="B1">
        <f>+SUM(B3:B12)</f>
        <v>37222</v>
      </c>
      <c r="G1" t="s">
        <v>1</v>
      </c>
      <c r="H1" s="1" t="s">
        <v>2</v>
      </c>
    </row>
    <row r="2" spans="1:3" ht="12.75">
      <c r="A2" t="s">
        <v>3</v>
      </c>
      <c r="B2" t="s">
        <v>4</v>
      </c>
      <c r="C2" t="s">
        <v>5</v>
      </c>
    </row>
    <row r="3" spans="1:8" ht="12.75">
      <c r="A3" t="s">
        <v>6</v>
      </c>
      <c r="B3" s="2">
        <v>26904</v>
      </c>
      <c r="C3" s="3">
        <f aca="true" t="shared" si="0" ref="C3:C12">+B3/$B$1</f>
        <v>0.7227983450647466</v>
      </c>
      <c r="E3" s="3"/>
      <c r="F3" s="3"/>
      <c r="G3" t="s">
        <v>7</v>
      </c>
      <c r="H3" s="1" t="s">
        <v>8</v>
      </c>
    </row>
    <row r="4" spans="1:8" ht="12.75">
      <c r="A4" t="s">
        <v>9</v>
      </c>
      <c r="B4" s="2">
        <v>2600</v>
      </c>
      <c r="C4" s="3">
        <f t="shared" si="0"/>
        <v>0.06985116329052711</v>
      </c>
      <c r="E4" s="3"/>
      <c r="F4" s="3"/>
      <c r="G4" t="s">
        <v>7</v>
      </c>
      <c r="H4" s="1" t="s">
        <v>8</v>
      </c>
    </row>
    <row r="5" spans="1:8" ht="12.75">
      <c r="A5" t="s">
        <v>10</v>
      </c>
      <c r="B5" s="2">
        <v>2103</v>
      </c>
      <c r="C5" s="3">
        <f t="shared" si="0"/>
        <v>0.056498844769222505</v>
      </c>
      <c r="E5" s="3"/>
      <c r="F5" s="3"/>
      <c r="G5" t="s">
        <v>7</v>
      </c>
      <c r="H5" s="1" t="s">
        <v>8</v>
      </c>
    </row>
    <row r="6" spans="1:8" ht="12.75">
      <c r="A6" t="s">
        <v>11</v>
      </c>
      <c r="B6" s="2">
        <v>2931</v>
      </c>
      <c r="C6" s="3">
        <f t="shared" si="0"/>
        <v>0.0787437536940519</v>
      </c>
      <c r="E6" s="3"/>
      <c r="F6" s="3"/>
      <c r="G6" t="s">
        <v>7</v>
      </c>
      <c r="H6" s="1" t="s">
        <v>8</v>
      </c>
    </row>
    <row r="7" spans="1:8" ht="12.75">
      <c r="A7" t="s">
        <v>12</v>
      </c>
      <c r="B7" s="2">
        <v>217</v>
      </c>
      <c r="C7" s="3">
        <f t="shared" si="0"/>
        <v>0.005829885551555532</v>
      </c>
      <c r="E7" s="3"/>
      <c r="F7" s="3"/>
      <c r="G7" t="s">
        <v>7</v>
      </c>
      <c r="H7" s="1" t="s">
        <v>8</v>
      </c>
    </row>
    <row r="8" spans="1:8" ht="12.75">
      <c r="A8" t="s">
        <v>13</v>
      </c>
      <c r="B8" s="2">
        <v>26</v>
      </c>
      <c r="C8" s="3">
        <f t="shared" si="0"/>
        <v>0.0006985116329052711</v>
      </c>
      <c r="E8" s="3"/>
      <c r="F8" s="3"/>
      <c r="G8" t="s">
        <v>7</v>
      </c>
      <c r="H8" s="1" t="s">
        <v>8</v>
      </c>
    </row>
    <row r="9" spans="1:8" ht="12.75">
      <c r="A9" t="s">
        <v>14</v>
      </c>
      <c r="B9" s="2">
        <v>2273</v>
      </c>
      <c r="C9" s="3">
        <f t="shared" si="0"/>
        <v>0.06106603621514158</v>
      </c>
      <c r="E9" s="3"/>
      <c r="F9" s="3"/>
      <c r="G9" t="s">
        <v>7</v>
      </c>
      <c r="H9" s="1" t="s">
        <v>8</v>
      </c>
    </row>
    <row r="10" spans="1:8" ht="12.75">
      <c r="A10" t="s">
        <v>15</v>
      </c>
      <c r="B10" s="2">
        <v>5</v>
      </c>
      <c r="C10" s="3">
        <f t="shared" si="0"/>
        <v>0.00013432916017409058</v>
      </c>
      <c r="E10" s="3"/>
      <c r="F10" s="3"/>
      <c r="G10" t="s">
        <v>7</v>
      </c>
      <c r="H10" s="1" t="s">
        <v>8</v>
      </c>
    </row>
    <row r="11" spans="1:8" ht="12.75">
      <c r="A11" t="s">
        <v>16</v>
      </c>
      <c r="B11" s="2">
        <v>162</v>
      </c>
      <c r="C11" s="3">
        <f t="shared" si="0"/>
        <v>0.004352264789640535</v>
      </c>
      <c r="E11" s="3"/>
      <c r="F11" s="3"/>
      <c r="G11" t="s">
        <v>7</v>
      </c>
      <c r="H11" s="1" t="s">
        <v>8</v>
      </c>
    </row>
    <row r="12" spans="1:8" ht="12.75">
      <c r="A12" t="s">
        <v>17</v>
      </c>
      <c r="B12" s="2">
        <v>1</v>
      </c>
      <c r="C12" s="3">
        <f t="shared" si="0"/>
        <v>2.686583203481812E-05</v>
      </c>
      <c r="E12" s="3"/>
      <c r="F12" s="3"/>
      <c r="G12" t="s">
        <v>7</v>
      </c>
      <c r="H12" s="1" t="s">
        <v>8</v>
      </c>
    </row>
    <row r="14" spans="1:3" ht="12.75">
      <c r="A14" t="s">
        <v>18</v>
      </c>
      <c r="B14" t="s">
        <v>19</v>
      </c>
      <c r="C14" t="s">
        <v>20</v>
      </c>
    </row>
    <row r="15" spans="1:8" ht="12.75">
      <c r="A15" t="s">
        <v>21</v>
      </c>
      <c r="B15" s="4">
        <v>99.1</v>
      </c>
      <c r="C15" s="5">
        <f>+B15</f>
        <v>99.1</v>
      </c>
      <c r="E15" s="5"/>
      <c r="G15" t="s">
        <v>59</v>
      </c>
      <c r="H15" s="1" t="s">
        <v>23</v>
      </c>
    </row>
    <row r="16" spans="1:8" ht="12.75">
      <c r="A16" t="s">
        <v>24</v>
      </c>
      <c r="B16" s="4">
        <v>54.3</v>
      </c>
      <c r="C16" s="5">
        <f>+IF(ISNUMBER(F26),1/((1/B16)+F26),B16)</f>
        <v>54.3</v>
      </c>
      <c r="E16" s="5"/>
      <c r="G16" t="s">
        <v>59</v>
      </c>
      <c r="H16" s="1" t="s">
        <v>23</v>
      </c>
    </row>
    <row r="17" spans="1:8" ht="12.75">
      <c r="A17" t="s">
        <v>25</v>
      </c>
      <c r="B17" s="4">
        <v>89.5</v>
      </c>
      <c r="C17" s="5">
        <f>+B17</f>
        <v>89.5</v>
      </c>
      <c r="E17" s="5"/>
      <c r="G17" t="s">
        <v>59</v>
      </c>
      <c r="H17" s="1" t="s">
        <v>26</v>
      </c>
    </row>
    <row r="18" spans="1:8" ht="12.75">
      <c r="A18" t="s">
        <v>27</v>
      </c>
      <c r="B18" s="4">
        <v>52.8</v>
      </c>
      <c r="C18" s="5">
        <f>+IF(ISNUMBER(F26),1/((1/B18)+F26),B18)</f>
        <v>52.8</v>
      </c>
      <c r="E18" s="5"/>
      <c r="G18" t="s">
        <v>59</v>
      </c>
      <c r="H18" s="1" t="s">
        <v>26</v>
      </c>
    </row>
    <row r="20" spans="1:8" ht="12.75">
      <c r="A20" t="s">
        <v>28</v>
      </c>
      <c r="B20" t="s">
        <v>29</v>
      </c>
      <c r="C20" t="s">
        <v>30</v>
      </c>
      <c r="D20" t="s">
        <v>31</v>
      </c>
      <c r="E20" t="s">
        <v>30</v>
      </c>
      <c r="F20" t="s">
        <v>32</v>
      </c>
      <c r="G20" t="s">
        <v>33</v>
      </c>
      <c r="H20" s="1" t="s">
        <v>34</v>
      </c>
    </row>
    <row r="21" spans="1:8" ht="12.75">
      <c r="A21" t="s">
        <v>35</v>
      </c>
      <c r="B21" s="2"/>
      <c r="C21">
        <f>+IF(ISNUMBER(B21),C30,0)</f>
        <v>0</v>
      </c>
      <c r="D21" s="2"/>
      <c r="E21">
        <f>+IF(ISNUMBER(D21),C30,0)</f>
        <v>0</v>
      </c>
      <c r="F21" s="6">
        <f>+IF(ISNUMBER(AVERAGE(B21:D21)),AVERAGE(B21:D21)/60,"N/A")</f>
        <v>0</v>
      </c>
      <c r="G21" t="s">
        <v>33</v>
      </c>
      <c r="H21" s="1" t="s">
        <v>34</v>
      </c>
    </row>
    <row r="22" spans="1:8" ht="12.75">
      <c r="A22" t="s">
        <v>36</v>
      </c>
      <c r="B22" s="2"/>
      <c r="C22">
        <f>+IF(ISNUMBER(B22),C32,0)</f>
        <v>0</v>
      </c>
      <c r="D22" s="2"/>
      <c r="E22">
        <f>+IF(ISNUMBER(D22),C32,0)</f>
        <v>0</v>
      </c>
      <c r="F22" s="6">
        <f>+IF(ISNUMBER(AVERAGE(B22:D22)),AVERAGE(B22:D22)/60,"N/A")</f>
        <v>0</v>
      </c>
      <c r="G22" t="s">
        <v>33</v>
      </c>
      <c r="H22" s="1" t="s">
        <v>34</v>
      </c>
    </row>
    <row r="23" spans="1:8" ht="12.75">
      <c r="A23" t="s">
        <v>37</v>
      </c>
      <c r="B23" s="2"/>
      <c r="C23">
        <f>+IF(ISNUMBER(B23),C37,0)</f>
        <v>0</v>
      </c>
      <c r="D23" s="2"/>
      <c r="E23">
        <f>+IF(ISNUMBER(D23),C37,0)</f>
        <v>0</v>
      </c>
      <c r="F23" s="6">
        <f>+IF(ISNUMBER(AVERAGE(B23:D23)),AVERAGE(B23:D23)/60,"N/A")</f>
        <v>0</v>
      </c>
      <c r="G23" t="s">
        <v>33</v>
      </c>
      <c r="H23" s="1" t="s">
        <v>34</v>
      </c>
    </row>
    <row r="24" spans="1:8" ht="12.75">
      <c r="A24" t="s">
        <v>38</v>
      </c>
      <c r="B24" s="2"/>
      <c r="C24">
        <f>+IF(ISNUMBER(B24),C39,0)</f>
        <v>0</v>
      </c>
      <c r="D24" s="2"/>
      <c r="E24">
        <f>+IF(ISNUMBER(D24),C39,0)</f>
        <v>0</v>
      </c>
      <c r="F24" s="6">
        <f>+IF(ISNUMBER(AVERAGE(B24:D24)),AVERAGE(B24:D24)/60,"N/A")</f>
        <v>0</v>
      </c>
      <c r="G24" t="s">
        <v>33</v>
      </c>
      <c r="H24" s="1" t="s">
        <v>34</v>
      </c>
    </row>
    <row r="25" spans="1:8" ht="12.75">
      <c r="A25" t="s">
        <v>39</v>
      </c>
      <c r="B25" s="2"/>
      <c r="C25">
        <f>+IF(ISNUMBER(B25),C31,0)</f>
        <v>0</v>
      </c>
      <c r="D25" s="2"/>
      <c r="E25">
        <f>+IF(ISNUMBER(D25),C31,0)</f>
        <v>0</v>
      </c>
      <c r="F25" s="6">
        <f>+IF(ISNUMBER(AVERAGE(B25:D25)),AVERAGE(B25:D25)/60,"N/A")</f>
        <v>0</v>
      </c>
      <c r="G25" t="s">
        <v>33</v>
      </c>
      <c r="H25" s="1" t="s">
        <v>34</v>
      </c>
    </row>
    <row r="26" spans="1:6" ht="12.75">
      <c r="A26" t="s">
        <v>40</v>
      </c>
      <c r="B26" t="e">
        <f>+IF(ISNUMBER(B21*C21+B22*C22+B23*C23+B24*C24+B25*C25),(B21*C21+B22*C22+B23*C23+B24*C24+B25*C25)/C26,"N/A")</f>
        <v>#DIV/0!</v>
      </c>
      <c r="C26">
        <f>+SUM(C21:C25)</f>
        <v>0</v>
      </c>
      <c r="D26" t="e">
        <f>+IF(ISNUMBER(D21*E21+D22*E22+D23*E23+D24*E24+D25*E25),(D21*E21+D22*E22+D23*E23+D24*E24+D25*E25)/E26,"N/A")</f>
        <v>#DIV/0!</v>
      </c>
      <c r="E26">
        <f>+SUM(E21:E25)</f>
        <v>0</v>
      </c>
      <c r="F26" s="6" t="str">
        <f>+IF(ISNUMBER(AVERAGE(B26,D26)),AVERAGE(B26,D26)/60,"N/A")</f>
        <v>N/A</v>
      </c>
    </row>
    <row r="27" ht="12.75">
      <c r="B27" s="7"/>
    </row>
    <row r="28" spans="1:3" ht="12.75">
      <c r="A28" t="s">
        <v>41</v>
      </c>
      <c r="B28" t="s">
        <v>60</v>
      </c>
      <c r="C28" t="s">
        <v>61</v>
      </c>
    </row>
    <row r="29" spans="1:8" ht="12.75">
      <c r="A29" t="s">
        <v>44</v>
      </c>
      <c r="B29" s="2">
        <v>1442</v>
      </c>
      <c r="C29" s="2">
        <v>632</v>
      </c>
      <c r="D29" s="5"/>
      <c r="E29" s="5"/>
      <c r="G29" t="s">
        <v>1</v>
      </c>
      <c r="H29" s="1" t="s">
        <v>2</v>
      </c>
    </row>
    <row r="30" spans="1:8" ht="12.75">
      <c r="A30" t="s">
        <v>45</v>
      </c>
      <c r="B30" s="2">
        <v>10340</v>
      </c>
      <c r="C30" s="2">
        <v>6407</v>
      </c>
      <c r="D30" s="5"/>
      <c r="E30" s="5"/>
      <c r="G30" t="s">
        <v>1</v>
      </c>
      <c r="H30" s="1" t="s">
        <v>2</v>
      </c>
    </row>
    <row r="31" spans="1:8" ht="12.75">
      <c r="A31" t="s">
        <v>46</v>
      </c>
      <c r="B31" s="2">
        <v>4459</v>
      </c>
      <c r="C31" s="2">
        <v>1575</v>
      </c>
      <c r="D31" s="5"/>
      <c r="E31" s="5"/>
      <c r="G31" t="s">
        <v>1</v>
      </c>
      <c r="H31" s="1" t="s">
        <v>2</v>
      </c>
    </row>
    <row r="32" spans="1:8" ht="12.75">
      <c r="A32" t="s">
        <v>47</v>
      </c>
      <c r="B32" s="2">
        <v>2168</v>
      </c>
      <c r="C32" s="2">
        <v>865</v>
      </c>
      <c r="D32" s="5"/>
      <c r="E32" s="5"/>
      <c r="G32" t="s">
        <v>1</v>
      </c>
      <c r="H32" s="1" t="s">
        <v>2</v>
      </c>
    </row>
    <row r="33" spans="1:8" ht="12.75">
      <c r="A33" t="s">
        <v>48</v>
      </c>
      <c r="B33" s="2">
        <v>289</v>
      </c>
      <c r="C33" s="2">
        <v>140</v>
      </c>
      <c r="D33" s="5"/>
      <c r="E33" s="5"/>
      <c r="G33" t="s">
        <v>1</v>
      </c>
      <c r="H33" s="1" t="s">
        <v>2</v>
      </c>
    </row>
    <row r="34" spans="1:8" ht="12.75">
      <c r="A34" t="s">
        <v>49</v>
      </c>
      <c r="B34" s="2">
        <v>1383</v>
      </c>
      <c r="C34" s="2">
        <v>778</v>
      </c>
      <c r="D34" s="5"/>
      <c r="E34" s="5"/>
      <c r="G34" t="s">
        <v>1</v>
      </c>
      <c r="H34" s="1" t="s">
        <v>2</v>
      </c>
    </row>
    <row r="35" spans="1:8" ht="12.75">
      <c r="A35" t="s">
        <v>50</v>
      </c>
      <c r="B35" s="2">
        <v>945</v>
      </c>
      <c r="C35" s="2">
        <v>348</v>
      </c>
      <c r="D35" s="5"/>
      <c r="E35" s="5"/>
      <c r="G35" t="s">
        <v>1</v>
      </c>
      <c r="H35" s="1" t="s">
        <v>2</v>
      </c>
    </row>
    <row r="36" spans="1:8" ht="12.75">
      <c r="A36" t="s">
        <v>51</v>
      </c>
      <c r="B36" s="2">
        <v>2409</v>
      </c>
      <c r="C36" s="2">
        <v>1024</v>
      </c>
      <c r="D36" s="5"/>
      <c r="E36" s="5"/>
      <c r="G36" t="s">
        <v>1</v>
      </c>
      <c r="H36" s="1" t="s">
        <v>2</v>
      </c>
    </row>
    <row r="37" spans="1:8" ht="12.75">
      <c r="A37" t="s">
        <v>52</v>
      </c>
      <c r="B37" s="2">
        <v>3465</v>
      </c>
      <c r="C37" s="2">
        <v>1859</v>
      </c>
      <c r="D37" s="5"/>
      <c r="E37" s="5"/>
      <c r="G37" t="s">
        <v>1</v>
      </c>
      <c r="H37" s="1" t="s">
        <v>2</v>
      </c>
    </row>
    <row r="38" spans="1:8" ht="12.75">
      <c r="A38" t="s">
        <v>53</v>
      </c>
      <c r="B38" s="2">
        <v>1125</v>
      </c>
      <c r="C38" s="2">
        <v>454</v>
      </c>
      <c r="D38" s="5"/>
      <c r="E38" s="5"/>
      <c r="G38" t="s">
        <v>1</v>
      </c>
      <c r="H38" s="1" t="s">
        <v>2</v>
      </c>
    </row>
    <row r="39" spans="1:8" ht="12.75">
      <c r="A39" t="s">
        <v>54</v>
      </c>
      <c r="B39" s="2">
        <v>4365</v>
      </c>
      <c r="C39" s="2">
        <v>2620</v>
      </c>
      <c r="D39" s="5"/>
      <c r="E39" s="5"/>
      <c r="G39" t="s">
        <v>1</v>
      </c>
      <c r="H39" s="1" t="s">
        <v>2</v>
      </c>
    </row>
    <row r="40" spans="1:8" ht="12.75">
      <c r="A40" t="s">
        <v>55</v>
      </c>
      <c r="B40" s="2">
        <v>427</v>
      </c>
      <c r="C40" s="2">
        <v>126</v>
      </c>
      <c r="D40" s="5"/>
      <c r="E40" s="5"/>
      <c r="G40" t="s">
        <v>1</v>
      </c>
      <c r="H40" s="1" t="s">
        <v>2</v>
      </c>
    </row>
    <row r="41" spans="1:8" ht="12.75">
      <c r="A41" t="s">
        <v>56</v>
      </c>
      <c r="B41" s="2">
        <v>1826</v>
      </c>
      <c r="C41" s="2">
        <v>745</v>
      </c>
      <c r="D41" s="5"/>
      <c r="E41" s="5"/>
      <c r="G41" t="s">
        <v>1</v>
      </c>
      <c r="H41" s="1" t="s">
        <v>2</v>
      </c>
    </row>
    <row r="42" spans="1:8" ht="12.75">
      <c r="A42" t="s">
        <v>57</v>
      </c>
      <c r="B42" s="2">
        <v>947</v>
      </c>
      <c r="C42" s="2">
        <v>448</v>
      </c>
      <c r="D42" s="5"/>
      <c r="E42" s="5"/>
      <c r="G42" t="s">
        <v>1</v>
      </c>
      <c r="H42" s="1" t="s">
        <v>2</v>
      </c>
    </row>
    <row r="43" spans="2:5" ht="12.75">
      <c r="B43">
        <f>+SUM(B29:B42)</f>
        <v>35590</v>
      </c>
      <c r="C43" s="2"/>
      <c r="D43" s="5"/>
      <c r="E43" s="5"/>
    </row>
    <row r="44" spans="1:8" ht="12.75">
      <c r="A44" t="s">
        <v>58</v>
      </c>
      <c r="B44" s="3">
        <f>+SUM(C29:C42)/B43</f>
        <v>0.506350098342231</v>
      </c>
      <c r="C44" s="10"/>
      <c r="D44" s="5"/>
      <c r="E44" s="5"/>
      <c r="G44" t="s">
        <v>1</v>
      </c>
      <c r="H44" s="1" t="s">
        <v>2</v>
      </c>
    </row>
  </sheetData>
  <sheetProtection selectLockedCells="1" selectUnlockedCells="1"/>
  <hyperlinks>
    <hyperlink ref="H1" r:id="rId1" display="http://www.transport.govt.nz/ourwork/TMIF/Pages/TV001.aspx"/>
    <hyperlink ref="H3" r:id="rId2" display="http://www.transport.govt.nz/ourwork/TMIF/Pages/TV034.aspx"/>
    <hyperlink ref="H4" r:id="rId3" display="http://www.transport.govt.nz/ourwork/TMIF/Pages/TV034.aspx"/>
    <hyperlink ref="H5" r:id="rId4" display="http://www.transport.govt.nz/ourwork/TMIF/Pages/TV034.aspx"/>
    <hyperlink ref="H6" r:id="rId5" display="http://www.transport.govt.nz/ourwork/TMIF/Pages/TV034.aspx"/>
    <hyperlink ref="H7" r:id="rId6" display="http://www.transport.govt.nz/ourwork/TMIF/Pages/TV034.aspx"/>
    <hyperlink ref="H8" r:id="rId7" display="http://www.transport.govt.nz/ourwork/TMIF/Pages/TV034.aspx"/>
    <hyperlink ref="H9" r:id="rId8" display="http://www.transport.govt.nz/ourwork/TMIF/Pages/TV034.aspx"/>
    <hyperlink ref="H10" r:id="rId9" display="http://www.transport.govt.nz/ourwork/TMIF/Pages/TV034.aspx"/>
    <hyperlink ref="H11" r:id="rId10" display="http://www.transport.govt.nz/ourwork/TMIF/Pages/TV034.aspx"/>
    <hyperlink ref="H12" r:id="rId11" display="http://www.transport.govt.nz/ourwork/TMIF/Pages/TV034.aspx"/>
    <hyperlink ref="H15" r:id="rId12" display="http://www.transport.govt.nz/research/roadsafetysurveys/speedsurveys/2012speedsurveyresultscarspeeds/"/>
    <hyperlink ref="H16" r:id="rId13" display="http://www.transport.govt.nz/research/roadsafetysurveys/speedsurveys/2012speedsurveyresultscarspeeds/"/>
    <hyperlink ref="H17" r:id="rId14" display="http://www.transport.govt.nz/research/roadsafetysurveys/speedsurveys/2012speedsurveyresultsheavyvehiclespeeds/"/>
    <hyperlink ref="H18" r:id="rId15" display="http://www.transport.govt.nz/research/roadsafetysurveys/speedsurveys/2012speedsurveyresultsheavyvehiclespeeds/"/>
    <hyperlink ref="H20" r:id="rId16" display="http://www.transport.govt.nz/ourwork/tmif/networkreliability/nr002/"/>
    <hyperlink ref="H21" r:id="rId17" display="http://www.transport.govt.nz/ourwork/tmif/networkreliability/nr002/"/>
    <hyperlink ref="H22" r:id="rId18" display="http://www.transport.govt.nz/ourwork/tmif/networkreliability/nr002/"/>
    <hyperlink ref="H23" r:id="rId19" display="http://www.transport.govt.nz/ourwork/tmif/networkreliability/nr002/"/>
    <hyperlink ref="H24" r:id="rId20" display="http://www.transport.govt.nz/ourwork/tmif/networkreliability/nr002/"/>
    <hyperlink ref="H25" r:id="rId21" display="http://www.transport.govt.nz/ourwork/tmif/networkreliability/nr002/"/>
    <hyperlink ref="H29" r:id="rId22" display="http://www.transport.govt.nz/ourwork/TMIF/Pages/TV001.aspx"/>
    <hyperlink ref="H30" r:id="rId23" display="http://www.transport.govt.nz/ourwork/TMIF/Pages/TV001.aspx"/>
    <hyperlink ref="H31" r:id="rId24" display="http://www.transport.govt.nz/ourwork/TMIF/Pages/TV001.aspx"/>
    <hyperlink ref="H32" r:id="rId25" display="http://www.transport.govt.nz/ourwork/TMIF/Pages/TV001.aspx"/>
    <hyperlink ref="H33" r:id="rId26" display="http://www.transport.govt.nz/ourwork/TMIF/Pages/TV001.aspx"/>
    <hyperlink ref="H34" r:id="rId27" display="http://www.transport.govt.nz/ourwork/TMIF/Pages/TV001.aspx"/>
    <hyperlink ref="H35" r:id="rId28" display="http://www.transport.govt.nz/ourwork/TMIF/Pages/TV001.aspx"/>
    <hyperlink ref="H36" r:id="rId29" display="http://www.transport.govt.nz/ourwork/TMIF/Pages/TV001.aspx"/>
    <hyperlink ref="H37" r:id="rId30" display="http://www.transport.govt.nz/ourwork/TMIF/Pages/TV001.aspx"/>
    <hyperlink ref="H38" r:id="rId31" display="http://www.transport.govt.nz/ourwork/TMIF/Pages/TV001.aspx"/>
    <hyperlink ref="H39" r:id="rId32" display="http://www.transport.govt.nz/ourwork/TMIF/Pages/TV001.aspx"/>
    <hyperlink ref="H40" r:id="rId33" display="http://www.transport.govt.nz/ourwork/TMIF/Pages/TV001.aspx"/>
    <hyperlink ref="H41" r:id="rId34" display="http://www.transport.govt.nz/ourwork/TMIF/Pages/TV001.aspx"/>
    <hyperlink ref="H42" r:id="rId35" display="http://www.transport.govt.nz/ourwork/TMIF/Pages/TV001.aspx"/>
    <hyperlink ref="H44" r:id="rId36" display="http://www.transport.govt.nz/ourwork/TMIF/Pages/TV001.aspx"/>
  </hyperlinks>
  <printOptions/>
  <pageMargins left="0.7875" right="0.7875" top="1.025" bottom="1.025" header="0.7875" footer="0.7875"/>
  <pageSetup horizontalDpi="300" verticalDpi="300"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codeName="Sheet4"/>
  <dimension ref="A1:H44"/>
  <sheetViews>
    <sheetView zoomScale="60" zoomScaleNormal="60" zoomScalePageLayoutView="0" workbookViewId="0" topLeftCell="A1">
      <selection activeCell="B29" sqref="B29"/>
    </sheetView>
  </sheetViews>
  <sheetFormatPr defaultColWidth="11.57421875" defaultRowHeight="12.75"/>
  <cols>
    <col min="1" max="1" width="25.7109375" style="0" customWidth="1"/>
    <col min="2" max="2" width="12.8515625" style="0" customWidth="1"/>
    <col min="3" max="3" width="17.8515625" style="0" customWidth="1"/>
    <col min="4" max="4" width="23.00390625" style="0" customWidth="1"/>
    <col min="5" max="5" width="17.8515625" style="0" customWidth="1"/>
    <col min="6" max="6" width="22.8515625" style="0" customWidth="1"/>
    <col min="7" max="7" width="14.140625" style="0" customWidth="1"/>
  </cols>
  <sheetData>
    <row r="1" spans="1:8" ht="12.75">
      <c r="A1" t="s">
        <v>0</v>
      </c>
      <c r="B1">
        <f>+SUM(B3:B12)</f>
        <v>38276</v>
      </c>
      <c r="G1" t="s">
        <v>1</v>
      </c>
      <c r="H1" s="1" t="s">
        <v>2</v>
      </c>
    </row>
    <row r="2" spans="1:3" ht="12.75">
      <c r="A2" t="s">
        <v>3</v>
      </c>
      <c r="B2" t="s">
        <v>4</v>
      </c>
      <c r="C2" t="s">
        <v>5</v>
      </c>
    </row>
    <row r="3" spans="1:8" ht="12.75">
      <c r="A3" t="s">
        <v>6</v>
      </c>
      <c r="B3" s="2">
        <v>27574</v>
      </c>
      <c r="C3" s="3">
        <f aca="true" t="shared" si="0" ref="C3:C12">+B3/$B$1</f>
        <v>0.7203992057686278</v>
      </c>
      <c r="E3" s="3"/>
      <c r="F3" s="3"/>
      <c r="G3" t="s">
        <v>7</v>
      </c>
      <c r="H3" s="1" t="s">
        <v>8</v>
      </c>
    </row>
    <row r="4" spans="1:8" ht="12.75">
      <c r="A4" t="s">
        <v>9</v>
      </c>
      <c r="B4" s="2">
        <v>2821</v>
      </c>
      <c r="C4" s="3">
        <f t="shared" si="0"/>
        <v>0.07370153621068032</v>
      </c>
      <c r="E4" s="3"/>
      <c r="F4" s="3"/>
      <c r="G4" t="s">
        <v>7</v>
      </c>
      <c r="H4" s="1" t="s">
        <v>8</v>
      </c>
    </row>
    <row r="5" spans="1:8" ht="12.75">
      <c r="A5" t="s">
        <v>10</v>
      </c>
      <c r="B5" s="2">
        <v>2027</v>
      </c>
      <c r="C5" s="3">
        <f t="shared" si="0"/>
        <v>0.05295746681993939</v>
      </c>
      <c r="E5" s="3"/>
      <c r="F5" s="3"/>
      <c r="G5" t="s">
        <v>7</v>
      </c>
      <c r="H5" s="1" t="s">
        <v>8</v>
      </c>
    </row>
    <row r="6" spans="1:8" ht="12.75">
      <c r="A6" t="s">
        <v>11</v>
      </c>
      <c r="B6" s="2">
        <v>3125</v>
      </c>
      <c r="C6" s="3">
        <f t="shared" si="0"/>
        <v>0.08164384993207231</v>
      </c>
      <c r="E6" s="3"/>
      <c r="F6" s="3"/>
      <c r="G6" t="s">
        <v>7</v>
      </c>
      <c r="H6" s="1" t="s">
        <v>8</v>
      </c>
    </row>
    <row r="7" spans="1:8" ht="12.75">
      <c r="A7" t="s">
        <v>12</v>
      </c>
      <c r="B7" s="2">
        <v>216</v>
      </c>
      <c r="C7" s="3">
        <f t="shared" si="0"/>
        <v>0.005643222907304839</v>
      </c>
      <c r="E7" s="3"/>
      <c r="F7" s="3"/>
      <c r="G7" t="s">
        <v>7</v>
      </c>
      <c r="H7" s="1" t="s">
        <v>8</v>
      </c>
    </row>
    <row r="8" spans="1:8" ht="12.75">
      <c r="A8" t="s">
        <v>13</v>
      </c>
      <c r="B8" s="2">
        <v>25</v>
      </c>
      <c r="C8" s="3">
        <f t="shared" si="0"/>
        <v>0.0006531507994565785</v>
      </c>
      <c r="E8" s="3"/>
      <c r="F8" s="3"/>
      <c r="G8" t="s">
        <v>7</v>
      </c>
      <c r="H8" s="1" t="s">
        <v>8</v>
      </c>
    </row>
    <row r="9" spans="1:8" ht="12.75">
      <c r="A9" t="s">
        <v>14</v>
      </c>
      <c r="B9" s="2">
        <v>2310</v>
      </c>
      <c r="C9" s="3">
        <f t="shared" si="0"/>
        <v>0.060351133869787854</v>
      </c>
      <c r="E9" s="3"/>
      <c r="F9" s="3"/>
      <c r="G9" t="s">
        <v>7</v>
      </c>
      <c r="H9" s="1" t="s">
        <v>8</v>
      </c>
    </row>
    <row r="10" spans="1:8" ht="12.75">
      <c r="A10" t="s">
        <v>15</v>
      </c>
      <c r="B10" s="2">
        <v>4</v>
      </c>
      <c r="C10" s="3">
        <f t="shared" si="0"/>
        <v>0.00010450412791305256</v>
      </c>
      <c r="E10" s="3"/>
      <c r="F10" s="3"/>
      <c r="G10" t="s">
        <v>7</v>
      </c>
      <c r="H10" s="1" t="s">
        <v>8</v>
      </c>
    </row>
    <row r="11" spans="1:8" ht="12.75">
      <c r="A11" t="s">
        <v>16</v>
      </c>
      <c r="B11" s="2">
        <v>173</v>
      </c>
      <c r="C11" s="3">
        <f t="shared" si="0"/>
        <v>0.0045198035322395235</v>
      </c>
      <c r="E11" s="3"/>
      <c r="F11" s="3"/>
      <c r="G11" t="s">
        <v>7</v>
      </c>
      <c r="H11" s="1" t="s">
        <v>8</v>
      </c>
    </row>
    <row r="12" spans="1:8" ht="12.75">
      <c r="A12" t="s">
        <v>17</v>
      </c>
      <c r="B12" s="2">
        <v>1</v>
      </c>
      <c r="C12" s="3">
        <f t="shared" si="0"/>
        <v>2.612603197826314E-05</v>
      </c>
      <c r="E12" s="3"/>
      <c r="F12" s="3"/>
      <c r="G12" t="s">
        <v>7</v>
      </c>
      <c r="H12" s="1" t="s">
        <v>8</v>
      </c>
    </row>
    <row r="14" spans="1:3" ht="12.75">
      <c r="A14" t="s">
        <v>18</v>
      </c>
      <c r="B14" t="s">
        <v>19</v>
      </c>
      <c r="C14" t="s">
        <v>20</v>
      </c>
    </row>
    <row r="15" spans="1:8" ht="12.75">
      <c r="A15" t="s">
        <v>21</v>
      </c>
      <c r="B15" s="4">
        <v>98</v>
      </c>
      <c r="C15" s="5">
        <f>+B15</f>
        <v>98</v>
      </c>
      <c r="E15" s="5"/>
      <c r="G15" t="s">
        <v>59</v>
      </c>
      <c r="H15" s="1" t="s">
        <v>23</v>
      </c>
    </row>
    <row r="16" spans="1:8" ht="12.75">
      <c r="A16" t="s">
        <v>24</v>
      </c>
      <c r="B16" s="4">
        <v>53.7</v>
      </c>
      <c r="C16" s="5">
        <f>+IF(ISNUMBER(F26),1/((1/B16)+F26),B16)</f>
        <v>36.455989173263895</v>
      </c>
      <c r="E16" s="5"/>
      <c r="G16" t="s">
        <v>59</v>
      </c>
      <c r="H16" s="1" t="s">
        <v>23</v>
      </c>
    </row>
    <row r="17" spans="1:8" ht="12.75">
      <c r="A17" t="s">
        <v>25</v>
      </c>
      <c r="B17" s="4">
        <v>89.3</v>
      </c>
      <c r="C17" s="5">
        <f>+B17</f>
        <v>89.3</v>
      </c>
      <c r="E17" s="5"/>
      <c r="G17" t="s">
        <v>59</v>
      </c>
      <c r="H17" s="1" t="s">
        <v>26</v>
      </c>
    </row>
    <row r="18" spans="1:8" ht="12.75">
      <c r="A18" t="s">
        <v>27</v>
      </c>
      <c r="B18" s="4">
        <v>52.1</v>
      </c>
      <c r="C18" s="5">
        <f>+IF(ISNUMBER(F26),1/((1/B18)+F26),B18)</f>
        <v>35.711455387586675</v>
      </c>
      <c r="E18" s="5"/>
      <c r="G18" t="s">
        <v>59</v>
      </c>
      <c r="H18" s="1" t="s">
        <v>26</v>
      </c>
    </row>
    <row r="20" spans="1:8" ht="12.75">
      <c r="A20" t="s">
        <v>28</v>
      </c>
      <c r="B20" t="s">
        <v>29</v>
      </c>
      <c r="C20" t="s">
        <v>30</v>
      </c>
      <c r="D20" t="s">
        <v>31</v>
      </c>
      <c r="E20" t="s">
        <v>30</v>
      </c>
      <c r="F20" t="s">
        <v>32</v>
      </c>
      <c r="G20" t="s">
        <v>33</v>
      </c>
      <c r="H20" s="1" t="s">
        <v>34</v>
      </c>
    </row>
    <row r="21" spans="1:8" ht="12.75">
      <c r="A21" t="s">
        <v>35</v>
      </c>
      <c r="B21" s="2">
        <v>0.61</v>
      </c>
      <c r="C21">
        <f>+IF(ISNUMBER(B21),C30,0)</f>
        <v>6788</v>
      </c>
      <c r="D21" s="2">
        <v>0.48</v>
      </c>
      <c r="E21">
        <f>+IF(ISNUMBER(D21),C30,0)</f>
        <v>6788</v>
      </c>
      <c r="F21" s="6">
        <f aca="true" t="shared" si="1" ref="F21:F26">+IF(ISNUMBER(AVERAGE(B21,D21)),AVERAGE(B21,D21)/60,"N/A")</f>
        <v>0.009083333333333332</v>
      </c>
      <c r="G21" t="s">
        <v>33</v>
      </c>
      <c r="H21" s="1" t="s">
        <v>34</v>
      </c>
    </row>
    <row r="22" spans="1:8" ht="12.75">
      <c r="A22" t="s">
        <v>36</v>
      </c>
      <c r="B22" s="2"/>
      <c r="C22">
        <f>+IF(ISNUMBER(B22),C32,0)</f>
        <v>0</v>
      </c>
      <c r="D22" s="2">
        <v>0.32</v>
      </c>
      <c r="E22">
        <f>+IF(ISNUMBER(D22),C32,0)</f>
        <v>931</v>
      </c>
      <c r="F22" s="6">
        <f t="shared" si="1"/>
        <v>0.005333333333333333</v>
      </c>
      <c r="G22" t="s">
        <v>33</v>
      </c>
      <c r="H22" s="1" t="s">
        <v>34</v>
      </c>
    </row>
    <row r="23" spans="1:8" ht="12.75">
      <c r="A23" t="s">
        <v>37</v>
      </c>
      <c r="B23" s="2"/>
      <c r="C23">
        <f>+IF(ISNUMBER(B23),C37,0)</f>
        <v>0</v>
      </c>
      <c r="D23" s="2">
        <v>0.39</v>
      </c>
      <c r="E23">
        <f>+IF(ISNUMBER(D23),C37,0)</f>
        <v>1855</v>
      </c>
      <c r="F23" s="6">
        <f t="shared" si="1"/>
        <v>0.006500000000000001</v>
      </c>
      <c r="G23" t="s">
        <v>33</v>
      </c>
      <c r="H23" s="1" t="s">
        <v>34</v>
      </c>
    </row>
    <row r="24" spans="1:8" ht="12.75">
      <c r="A24" t="s">
        <v>38</v>
      </c>
      <c r="B24" s="2"/>
      <c r="C24">
        <f>+IF(ISNUMBER(B24),C39,0)</f>
        <v>0</v>
      </c>
      <c r="D24" s="2"/>
      <c r="E24">
        <f>+IF(ISNUMBER(D24),C39,0)</f>
        <v>0</v>
      </c>
      <c r="F24" s="6" t="str">
        <f t="shared" si="1"/>
        <v>N/A</v>
      </c>
      <c r="G24" t="s">
        <v>33</v>
      </c>
      <c r="H24" s="1" t="s">
        <v>34</v>
      </c>
    </row>
    <row r="25" spans="1:8" ht="12.75">
      <c r="A25" t="s">
        <v>39</v>
      </c>
      <c r="B25" s="2"/>
      <c r="C25">
        <f>+IF(ISNUMBER(B25),C31,0)</f>
        <v>0</v>
      </c>
      <c r="D25" s="2"/>
      <c r="E25">
        <f>+IF(ISNUMBER(D25),C31,0)</f>
        <v>0</v>
      </c>
      <c r="F25" s="6" t="str">
        <f t="shared" si="1"/>
        <v>N/A</v>
      </c>
      <c r="G25" t="s">
        <v>33</v>
      </c>
      <c r="H25" s="1" t="s">
        <v>34</v>
      </c>
    </row>
    <row r="26" spans="1:6" ht="12.75">
      <c r="A26" t="s">
        <v>40</v>
      </c>
      <c r="B26">
        <f>+IF(ISNUMBER(B21*C21+B22*C22+B23*C23+B24*C24+B25*C25),(B21*C21+B22*C22+B23*C23+B24*C24+B25*C25)/C26,"N/A")</f>
        <v>0.6100000000000001</v>
      </c>
      <c r="C26">
        <f>+SUM(C21:C25)</f>
        <v>6788</v>
      </c>
      <c r="D26">
        <f>+IF(ISNUMBER(D21*E21+D22*E22+D23*E23+D24*E24+D25*E25),(D21*E21+D22*E22+D23*E23+D24*E24+D25*E25)/E26,"N/A")</f>
        <v>0.4470033423856277</v>
      </c>
      <c r="E26">
        <f>+SUM(E21:E25)</f>
        <v>9574</v>
      </c>
      <c r="F26" s="6">
        <f t="shared" si="1"/>
        <v>0.008808361186546898</v>
      </c>
    </row>
    <row r="27" ht="12.75">
      <c r="B27" s="7"/>
    </row>
    <row r="28" spans="1:3" ht="12.75">
      <c r="A28" t="s">
        <v>41</v>
      </c>
      <c r="B28" t="s">
        <v>60</v>
      </c>
      <c r="C28" t="s">
        <v>61</v>
      </c>
    </row>
    <row r="29" spans="1:8" ht="12.75">
      <c r="A29" t="s">
        <v>44</v>
      </c>
      <c r="B29" s="2">
        <v>1447</v>
      </c>
      <c r="C29" s="2">
        <v>632</v>
      </c>
      <c r="D29" s="5"/>
      <c r="E29" s="5"/>
      <c r="G29" t="s">
        <v>1</v>
      </c>
      <c r="H29" s="1" t="s">
        <v>2</v>
      </c>
    </row>
    <row r="30" spans="1:8" ht="12.75">
      <c r="A30" t="s">
        <v>45</v>
      </c>
      <c r="B30" s="2">
        <v>10797</v>
      </c>
      <c r="C30" s="2">
        <v>6788</v>
      </c>
      <c r="D30" s="5"/>
      <c r="E30" s="5"/>
      <c r="G30" t="s">
        <v>1</v>
      </c>
      <c r="H30" s="1" t="s">
        <v>2</v>
      </c>
    </row>
    <row r="31" spans="1:8" ht="12.75">
      <c r="A31" t="s">
        <v>46</v>
      </c>
      <c r="B31" s="2">
        <v>4532</v>
      </c>
      <c r="C31" s="2">
        <v>1596</v>
      </c>
      <c r="D31" s="5"/>
      <c r="E31" s="5"/>
      <c r="G31" t="s">
        <v>1</v>
      </c>
      <c r="H31" s="1" t="s">
        <v>2</v>
      </c>
    </row>
    <row r="32" spans="1:8" ht="12.75">
      <c r="A32" t="s">
        <v>47</v>
      </c>
      <c r="B32" s="2">
        <v>2258</v>
      </c>
      <c r="C32" s="2">
        <v>931</v>
      </c>
      <c r="D32" s="5"/>
      <c r="E32" s="5"/>
      <c r="G32" t="s">
        <v>1</v>
      </c>
      <c r="H32" s="1" t="s">
        <v>2</v>
      </c>
    </row>
    <row r="33" spans="1:8" ht="12.75">
      <c r="A33" t="s">
        <v>48</v>
      </c>
      <c r="B33" s="2">
        <v>320</v>
      </c>
      <c r="C33" s="2">
        <v>140</v>
      </c>
      <c r="D33" s="5"/>
      <c r="E33" s="5"/>
      <c r="G33" t="s">
        <v>1</v>
      </c>
      <c r="H33" s="1" t="s">
        <v>2</v>
      </c>
    </row>
    <row r="34" spans="1:8" ht="12.75">
      <c r="A34" t="s">
        <v>49</v>
      </c>
      <c r="B34" s="2">
        <v>1455</v>
      </c>
      <c r="C34" s="2">
        <v>786</v>
      </c>
      <c r="D34" s="5"/>
      <c r="E34" s="5"/>
      <c r="G34" t="s">
        <v>1</v>
      </c>
      <c r="H34" s="1" t="s">
        <v>2</v>
      </c>
    </row>
    <row r="35" spans="1:8" ht="12.75">
      <c r="A35" t="s">
        <v>50</v>
      </c>
      <c r="B35" s="2">
        <v>938</v>
      </c>
      <c r="C35" s="2">
        <v>347</v>
      </c>
      <c r="D35" s="5"/>
      <c r="E35" s="5"/>
      <c r="G35" t="s">
        <v>1</v>
      </c>
      <c r="H35" s="1" t="s">
        <v>2</v>
      </c>
    </row>
    <row r="36" spans="1:8" ht="12.75">
      <c r="A36" t="s">
        <v>51</v>
      </c>
      <c r="B36" s="2">
        <v>2413</v>
      </c>
      <c r="C36" s="2">
        <v>1020</v>
      </c>
      <c r="D36" s="5"/>
      <c r="E36" s="5"/>
      <c r="G36" t="s">
        <v>1</v>
      </c>
      <c r="H36" s="1" t="s">
        <v>2</v>
      </c>
    </row>
    <row r="37" spans="1:8" ht="12.75">
      <c r="A37" t="s">
        <v>52</v>
      </c>
      <c r="B37" s="2">
        <v>3438</v>
      </c>
      <c r="C37" s="2">
        <v>1855</v>
      </c>
      <c r="D37" s="5"/>
      <c r="E37" s="5"/>
      <c r="G37" t="s">
        <v>1</v>
      </c>
      <c r="H37" s="1" t="s">
        <v>2</v>
      </c>
    </row>
    <row r="38" spans="1:8" ht="12.75">
      <c r="A38" t="s">
        <v>53</v>
      </c>
      <c r="B38" s="2">
        <v>1246</v>
      </c>
      <c r="C38" s="2">
        <v>480</v>
      </c>
      <c r="D38" s="5"/>
      <c r="E38" s="5"/>
      <c r="G38" t="s">
        <v>1</v>
      </c>
      <c r="H38" s="1" t="s">
        <v>2</v>
      </c>
    </row>
    <row r="39" spans="1:8" ht="12.75">
      <c r="A39" t="s">
        <v>54</v>
      </c>
      <c r="B39" s="2">
        <v>4850</v>
      </c>
      <c r="C39" s="2">
        <v>2690</v>
      </c>
      <c r="D39" s="5"/>
      <c r="E39" s="5"/>
      <c r="G39" t="s">
        <v>1</v>
      </c>
      <c r="H39" s="1" t="s">
        <v>2</v>
      </c>
    </row>
    <row r="40" spans="1:8" ht="12.75">
      <c r="A40" t="s">
        <v>55</v>
      </c>
      <c r="B40" s="2">
        <v>468</v>
      </c>
      <c r="C40" s="2">
        <v>126</v>
      </c>
      <c r="D40" s="5"/>
      <c r="E40" s="5"/>
      <c r="G40" t="s">
        <v>1</v>
      </c>
      <c r="H40" s="1" t="s">
        <v>2</v>
      </c>
    </row>
    <row r="41" spans="1:8" ht="12.75">
      <c r="A41" t="s">
        <v>56</v>
      </c>
      <c r="B41" s="2">
        <v>2028</v>
      </c>
      <c r="C41" s="2">
        <v>766</v>
      </c>
      <c r="D41" s="5"/>
      <c r="E41" s="5"/>
      <c r="G41" t="s">
        <v>1</v>
      </c>
      <c r="H41" s="1" t="s">
        <v>2</v>
      </c>
    </row>
    <row r="42" spans="1:8" ht="12.75">
      <c r="A42" t="s">
        <v>57</v>
      </c>
      <c r="B42" s="2">
        <v>1011</v>
      </c>
      <c r="C42" s="2">
        <v>466</v>
      </c>
      <c r="D42" s="5"/>
      <c r="E42" s="5"/>
      <c r="G42" t="s">
        <v>1</v>
      </c>
      <c r="H42" s="1" t="s">
        <v>2</v>
      </c>
    </row>
    <row r="43" spans="2:5" ht="12.75">
      <c r="B43">
        <f>+SUM(B29:B42)</f>
        <v>37201</v>
      </c>
      <c r="C43" s="2"/>
      <c r="D43" s="5"/>
      <c r="E43" s="5"/>
    </row>
    <row r="44" spans="1:8" ht="12.75">
      <c r="A44" t="s">
        <v>58</v>
      </c>
      <c r="B44" s="3">
        <f>+SUM(C29:C42)/B43</f>
        <v>0.5006048224510093</v>
      </c>
      <c r="C44" s="10"/>
      <c r="D44" s="5"/>
      <c r="E44" s="5"/>
      <c r="G44" t="s">
        <v>1</v>
      </c>
      <c r="H44" s="1" t="s">
        <v>2</v>
      </c>
    </row>
  </sheetData>
  <sheetProtection selectLockedCells="1" selectUnlockedCells="1"/>
  <hyperlinks>
    <hyperlink ref="H1" r:id="rId1" display="http://www.transport.govt.nz/ourwork/TMIF/Pages/TV001.aspx"/>
    <hyperlink ref="H3" r:id="rId2" display="http://www.transport.govt.nz/ourwork/TMIF/Pages/TV034.aspx"/>
    <hyperlink ref="H4" r:id="rId3" display="http://www.transport.govt.nz/ourwork/TMIF/Pages/TV034.aspx"/>
    <hyperlink ref="H5" r:id="rId4" display="http://www.transport.govt.nz/ourwork/TMIF/Pages/TV034.aspx"/>
    <hyperlink ref="H6" r:id="rId5" display="http://www.transport.govt.nz/ourwork/TMIF/Pages/TV034.aspx"/>
    <hyperlink ref="H7" r:id="rId6" display="http://www.transport.govt.nz/ourwork/TMIF/Pages/TV034.aspx"/>
    <hyperlink ref="H8" r:id="rId7" display="http://www.transport.govt.nz/ourwork/TMIF/Pages/TV034.aspx"/>
    <hyperlink ref="H9" r:id="rId8" display="http://www.transport.govt.nz/ourwork/TMIF/Pages/TV034.aspx"/>
    <hyperlink ref="H10" r:id="rId9" display="http://www.transport.govt.nz/ourwork/TMIF/Pages/TV034.aspx"/>
    <hyperlink ref="H11" r:id="rId10" display="http://www.transport.govt.nz/ourwork/TMIF/Pages/TV034.aspx"/>
    <hyperlink ref="H12" r:id="rId11" display="http://www.transport.govt.nz/ourwork/TMIF/Pages/TV034.aspx"/>
    <hyperlink ref="H15" r:id="rId12" display="http://www.transport.govt.nz/research/roadsafetysurveys/speedsurveys/2012speedsurveyresultscarspeeds/"/>
    <hyperlink ref="H16" r:id="rId13" display="http://www.transport.govt.nz/research/roadsafetysurveys/speedsurveys/2012speedsurveyresultscarspeeds/"/>
    <hyperlink ref="H17" r:id="rId14" display="http://www.transport.govt.nz/research/roadsafetysurveys/speedsurveys/2012speedsurveyresultsheavyvehiclespeeds/"/>
    <hyperlink ref="H18" r:id="rId15" display="http://www.transport.govt.nz/research/roadsafetysurveys/speedsurveys/2012speedsurveyresultsheavyvehiclespeeds/"/>
    <hyperlink ref="H20" r:id="rId16" display="http://www.transport.govt.nz/ourwork/tmif/networkreliability/nr002/"/>
    <hyperlink ref="H21" r:id="rId17" display="http://www.transport.govt.nz/ourwork/tmif/networkreliability/nr002/"/>
    <hyperlink ref="H22" r:id="rId18" display="http://www.transport.govt.nz/ourwork/tmif/networkreliability/nr002/"/>
    <hyperlink ref="H23" r:id="rId19" display="http://www.transport.govt.nz/ourwork/tmif/networkreliability/nr002/"/>
    <hyperlink ref="H24" r:id="rId20" display="http://www.transport.govt.nz/ourwork/tmif/networkreliability/nr002/"/>
    <hyperlink ref="H25" r:id="rId21" display="http://www.transport.govt.nz/ourwork/tmif/networkreliability/nr002/"/>
    <hyperlink ref="H29" r:id="rId22" display="http://www.transport.govt.nz/ourwork/TMIF/Pages/TV001.aspx"/>
    <hyperlink ref="H30" r:id="rId23" display="http://www.transport.govt.nz/ourwork/TMIF/Pages/TV001.aspx"/>
    <hyperlink ref="H31" r:id="rId24" display="http://www.transport.govt.nz/ourwork/TMIF/Pages/TV001.aspx"/>
    <hyperlink ref="H32" r:id="rId25" display="http://www.transport.govt.nz/ourwork/TMIF/Pages/TV001.aspx"/>
    <hyperlink ref="H33" r:id="rId26" display="http://www.transport.govt.nz/ourwork/TMIF/Pages/TV001.aspx"/>
    <hyperlink ref="H34" r:id="rId27" display="http://www.transport.govt.nz/ourwork/TMIF/Pages/TV001.aspx"/>
    <hyperlink ref="H35" r:id="rId28" display="http://www.transport.govt.nz/ourwork/TMIF/Pages/TV001.aspx"/>
    <hyperlink ref="H36" r:id="rId29" display="http://www.transport.govt.nz/ourwork/TMIF/Pages/TV001.aspx"/>
    <hyperlink ref="H37" r:id="rId30" display="http://www.transport.govt.nz/ourwork/TMIF/Pages/TV001.aspx"/>
    <hyperlink ref="H38" r:id="rId31" display="http://www.transport.govt.nz/ourwork/TMIF/Pages/TV001.aspx"/>
    <hyperlink ref="H39" r:id="rId32" display="http://www.transport.govt.nz/ourwork/TMIF/Pages/TV001.aspx"/>
    <hyperlink ref="H40" r:id="rId33" display="http://www.transport.govt.nz/ourwork/TMIF/Pages/TV001.aspx"/>
    <hyperlink ref="H41" r:id="rId34" display="http://www.transport.govt.nz/ourwork/TMIF/Pages/TV001.aspx"/>
    <hyperlink ref="H42" r:id="rId35" display="http://www.transport.govt.nz/ourwork/TMIF/Pages/TV001.aspx"/>
    <hyperlink ref="H44" r:id="rId36" display="http://www.transport.govt.nz/ourwork/TMIF/Pages/TV001.aspx"/>
  </hyperlinks>
  <printOptions/>
  <pageMargins left="0.7875" right="0.7875" top="1.025" bottom="1.025" header="0.7875" footer="0.7875"/>
  <pageSetup horizontalDpi="300" verticalDpi="300"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Sheet5"/>
  <dimension ref="A1:H44"/>
  <sheetViews>
    <sheetView zoomScale="60" zoomScaleNormal="60" zoomScalePageLayoutView="0" workbookViewId="0" topLeftCell="A1">
      <selection activeCell="B29" sqref="B29"/>
    </sheetView>
  </sheetViews>
  <sheetFormatPr defaultColWidth="11.57421875" defaultRowHeight="12.75"/>
  <cols>
    <col min="1" max="1" width="25.7109375" style="0" customWidth="1"/>
    <col min="2" max="2" width="12.8515625" style="0" customWidth="1"/>
    <col min="3" max="3" width="17.8515625" style="0" customWidth="1"/>
    <col min="4" max="4" width="23.00390625" style="0" customWidth="1"/>
    <col min="5" max="5" width="17.8515625" style="0" customWidth="1"/>
    <col min="6" max="6" width="22.8515625" style="0" customWidth="1"/>
    <col min="7" max="7" width="14.140625" style="0" customWidth="1"/>
  </cols>
  <sheetData>
    <row r="1" spans="1:8" ht="12.75">
      <c r="A1" t="s">
        <v>0</v>
      </c>
      <c r="B1">
        <f>+SUM(B3:B12)</f>
        <v>39420</v>
      </c>
      <c r="G1" t="s">
        <v>1</v>
      </c>
      <c r="H1" s="1" t="s">
        <v>2</v>
      </c>
    </row>
    <row r="2" spans="1:3" ht="12.75">
      <c r="A2" t="s">
        <v>3</v>
      </c>
      <c r="B2" t="s">
        <v>4</v>
      </c>
      <c r="C2" t="s">
        <v>5</v>
      </c>
    </row>
    <row r="3" spans="1:8" ht="12.75">
      <c r="A3" t="s">
        <v>6</v>
      </c>
      <c r="B3" s="2">
        <v>28168</v>
      </c>
      <c r="C3" s="3">
        <f aca="true" t="shared" si="0" ref="C3:C12">+B3/$B$1</f>
        <v>0.7145611364789447</v>
      </c>
      <c r="E3" s="3"/>
      <c r="F3" s="3"/>
      <c r="G3" t="s">
        <v>7</v>
      </c>
      <c r="H3" s="1" t="s">
        <v>8</v>
      </c>
    </row>
    <row r="4" spans="1:8" ht="12.75">
      <c r="A4" t="s">
        <v>9</v>
      </c>
      <c r="B4" s="2">
        <v>3056</v>
      </c>
      <c r="C4" s="3">
        <f t="shared" si="0"/>
        <v>0.07752409944190766</v>
      </c>
      <c r="E4" s="3"/>
      <c r="F4" s="3"/>
      <c r="G4" t="s">
        <v>7</v>
      </c>
      <c r="H4" s="1" t="s">
        <v>8</v>
      </c>
    </row>
    <row r="5" spans="1:8" ht="12.75">
      <c r="A5" t="s">
        <v>10</v>
      </c>
      <c r="B5" s="2">
        <v>1941</v>
      </c>
      <c r="C5" s="3">
        <f t="shared" si="0"/>
        <v>0.04923896499238965</v>
      </c>
      <c r="E5" s="3"/>
      <c r="F5" s="3"/>
      <c r="G5" t="s">
        <v>7</v>
      </c>
      <c r="H5" s="1" t="s">
        <v>8</v>
      </c>
    </row>
    <row r="6" spans="1:8" ht="12.75">
      <c r="A6" t="s">
        <v>11</v>
      </c>
      <c r="B6" s="2">
        <v>3375</v>
      </c>
      <c r="C6" s="3">
        <f t="shared" si="0"/>
        <v>0.08561643835616438</v>
      </c>
      <c r="E6" s="3"/>
      <c r="F6" s="3"/>
      <c r="G6" t="s">
        <v>7</v>
      </c>
      <c r="H6" s="1" t="s">
        <v>8</v>
      </c>
    </row>
    <row r="7" spans="1:8" ht="12.75">
      <c r="A7" t="s">
        <v>12</v>
      </c>
      <c r="B7" s="2">
        <v>219</v>
      </c>
      <c r="C7" s="3">
        <f t="shared" si="0"/>
        <v>0.005555555555555556</v>
      </c>
      <c r="E7" s="3"/>
      <c r="F7" s="3"/>
      <c r="G7" t="s">
        <v>7</v>
      </c>
      <c r="H7" s="1" t="s">
        <v>8</v>
      </c>
    </row>
    <row r="8" spans="1:8" ht="12.75">
      <c r="A8" t="s">
        <v>13</v>
      </c>
      <c r="B8" s="2">
        <v>23</v>
      </c>
      <c r="C8" s="3">
        <f t="shared" si="0"/>
        <v>0.0005834601725012684</v>
      </c>
      <c r="E8" s="3"/>
      <c r="F8" s="3"/>
      <c r="G8" t="s">
        <v>7</v>
      </c>
      <c r="H8" s="1" t="s">
        <v>8</v>
      </c>
    </row>
    <row r="9" spans="1:8" ht="12.75">
      <c r="A9" t="s">
        <v>14</v>
      </c>
      <c r="B9" s="2">
        <v>2441</v>
      </c>
      <c r="C9" s="3">
        <f t="shared" si="0"/>
        <v>0.06192288178589549</v>
      </c>
      <c r="E9" s="3"/>
      <c r="F9" s="3"/>
      <c r="G9" t="s">
        <v>7</v>
      </c>
      <c r="H9" s="1" t="s">
        <v>8</v>
      </c>
    </row>
    <row r="10" spans="1:8" ht="12.75">
      <c r="A10" t="s">
        <v>15</v>
      </c>
      <c r="B10" s="2">
        <v>5</v>
      </c>
      <c r="C10" s="3">
        <f t="shared" si="0"/>
        <v>0.00012683916793505834</v>
      </c>
      <c r="E10" s="3"/>
      <c r="F10" s="3"/>
      <c r="G10" t="s">
        <v>7</v>
      </c>
      <c r="H10" s="1" t="s">
        <v>8</v>
      </c>
    </row>
    <row r="11" spans="1:8" ht="12.75">
      <c r="A11" t="s">
        <v>16</v>
      </c>
      <c r="B11" s="2">
        <v>191</v>
      </c>
      <c r="C11" s="3">
        <f t="shared" si="0"/>
        <v>0.004845256215119229</v>
      </c>
      <c r="E11" s="3"/>
      <c r="F11" s="3"/>
      <c r="G11" t="s">
        <v>7</v>
      </c>
      <c r="H11" s="1" t="s">
        <v>8</v>
      </c>
    </row>
    <row r="12" spans="1:8" ht="12.75">
      <c r="A12" t="s">
        <v>17</v>
      </c>
      <c r="B12" s="2">
        <v>1</v>
      </c>
      <c r="C12" s="3">
        <f t="shared" si="0"/>
        <v>2.536783358701167E-05</v>
      </c>
      <c r="E12" s="3"/>
      <c r="F12" s="3"/>
      <c r="G12" t="s">
        <v>7</v>
      </c>
      <c r="H12" s="1" t="s">
        <v>8</v>
      </c>
    </row>
    <row r="14" spans="1:3" ht="12.75">
      <c r="A14" t="s">
        <v>18</v>
      </c>
      <c r="B14" t="s">
        <v>19</v>
      </c>
      <c r="C14" t="s">
        <v>20</v>
      </c>
    </row>
    <row r="15" spans="1:8" ht="12.75">
      <c r="A15" t="s">
        <v>21</v>
      </c>
      <c r="B15" s="4">
        <v>97.8</v>
      </c>
      <c r="C15" s="5">
        <f>+B15</f>
        <v>97.8</v>
      </c>
      <c r="E15" s="5"/>
      <c r="G15" t="s">
        <v>59</v>
      </c>
      <c r="H15" s="1" t="s">
        <v>23</v>
      </c>
    </row>
    <row r="16" spans="1:8" ht="12.75">
      <c r="A16" t="s">
        <v>24</v>
      </c>
      <c r="B16" s="4">
        <v>52.9</v>
      </c>
      <c r="C16" s="5">
        <f>+IF(ISNUMBER(F26),1/((1/B16)+F26),B16)</f>
        <v>38.542177295572024</v>
      </c>
      <c r="E16" s="5"/>
      <c r="G16" t="s">
        <v>59</v>
      </c>
      <c r="H16" s="1" t="s">
        <v>23</v>
      </c>
    </row>
    <row r="17" spans="1:8" ht="12.75">
      <c r="A17" t="s">
        <v>25</v>
      </c>
      <c r="B17" s="4">
        <v>88.9</v>
      </c>
      <c r="C17" s="5">
        <f>+B17</f>
        <v>88.9</v>
      </c>
      <c r="E17" s="5"/>
      <c r="G17" t="s">
        <v>59</v>
      </c>
      <c r="H17" s="1" t="s">
        <v>26</v>
      </c>
    </row>
    <row r="18" spans="1:8" ht="12.75">
      <c r="A18" t="s">
        <v>27</v>
      </c>
      <c r="B18" s="4">
        <v>51.5</v>
      </c>
      <c r="C18" s="5">
        <f>+IF(ISNUMBER(F26),1/((1/B18)+F26),B18)</f>
        <v>37.79362874792442</v>
      </c>
      <c r="E18" s="5"/>
      <c r="G18" t="s">
        <v>59</v>
      </c>
      <c r="H18" s="1" t="s">
        <v>26</v>
      </c>
    </row>
    <row r="20" spans="1:8" ht="12.75">
      <c r="A20" t="s">
        <v>28</v>
      </c>
      <c r="B20" t="s">
        <v>29</v>
      </c>
      <c r="C20" t="s">
        <v>30</v>
      </c>
      <c r="D20" t="s">
        <v>31</v>
      </c>
      <c r="E20" t="s">
        <v>30</v>
      </c>
      <c r="F20" t="s">
        <v>32</v>
      </c>
      <c r="G20" t="s">
        <v>33</v>
      </c>
      <c r="H20" s="1" t="s">
        <v>34</v>
      </c>
    </row>
    <row r="21" spans="1:8" ht="12.75">
      <c r="A21" t="s">
        <v>35</v>
      </c>
      <c r="B21" s="2">
        <v>0.49</v>
      </c>
      <c r="C21">
        <f>+IF(ISNUMBER(B21),C30,0)</f>
        <v>6967</v>
      </c>
      <c r="D21" s="2">
        <v>0.4</v>
      </c>
      <c r="E21">
        <f>+IF(ISNUMBER(D21),C30,0)</f>
        <v>6967</v>
      </c>
      <c r="F21" s="6">
        <f aca="true" t="shared" si="1" ref="F21:F26">+IF(ISNUMBER(AVERAGE(B21,D21)),AVERAGE(B21,D21)/60,"N/A")</f>
        <v>0.007416666666666667</v>
      </c>
      <c r="G21" t="s">
        <v>33</v>
      </c>
      <c r="H21" s="1" t="s">
        <v>34</v>
      </c>
    </row>
    <row r="22" spans="1:8" ht="12.75">
      <c r="A22" t="s">
        <v>36</v>
      </c>
      <c r="B22" s="2">
        <v>0.36</v>
      </c>
      <c r="C22">
        <f>+IF(ISNUMBER(B22),C32,0)</f>
        <v>950</v>
      </c>
      <c r="D22" s="2">
        <v>0.35</v>
      </c>
      <c r="E22">
        <f>+IF(ISNUMBER(D22),C32,0)</f>
        <v>950</v>
      </c>
      <c r="F22" s="6">
        <f t="shared" si="1"/>
        <v>0.005916666666666666</v>
      </c>
      <c r="G22" t="s">
        <v>33</v>
      </c>
      <c r="H22" s="1" t="s">
        <v>34</v>
      </c>
    </row>
    <row r="23" spans="1:8" ht="12.75">
      <c r="A23" t="s">
        <v>37</v>
      </c>
      <c r="B23" s="2">
        <v>0.39</v>
      </c>
      <c r="C23">
        <f>+IF(ISNUMBER(B23),C37,0)</f>
        <v>1842</v>
      </c>
      <c r="D23" s="2">
        <v>0.33</v>
      </c>
      <c r="E23">
        <f>+IF(ISNUMBER(D23),C37,0)</f>
        <v>1842</v>
      </c>
      <c r="F23" s="6">
        <f t="shared" si="1"/>
        <v>0.006</v>
      </c>
      <c r="G23" t="s">
        <v>33</v>
      </c>
      <c r="H23" s="1" t="s">
        <v>34</v>
      </c>
    </row>
    <row r="24" spans="1:8" ht="12.75">
      <c r="A24" t="s">
        <v>38</v>
      </c>
      <c r="B24" s="2">
        <v>0.48</v>
      </c>
      <c r="C24">
        <f>+IF(ISNUMBER(B24),C39,0)</f>
        <v>2689</v>
      </c>
      <c r="D24" s="2"/>
      <c r="E24">
        <f>+IF(ISNUMBER(D24),C39,0)</f>
        <v>0</v>
      </c>
      <c r="F24" s="6">
        <f t="shared" si="1"/>
        <v>0.008</v>
      </c>
      <c r="G24" t="s">
        <v>33</v>
      </c>
      <c r="H24" s="1" t="s">
        <v>34</v>
      </c>
    </row>
    <row r="25" spans="1:8" ht="12.75">
      <c r="A25" t="s">
        <v>39</v>
      </c>
      <c r="B25" s="2"/>
      <c r="C25">
        <f>+IF(ISNUMBER(B25),C31,0)</f>
        <v>0</v>
      </c>
      <c r="D25" s="2"/>
      <c r="E25">
        <f>+IF(ISNUMBER(D25),C31,0)</f>
        <v>0</v>
      </c>
      <c r="F25" s="6" t="str">
        <f t="shared" si="1"/>
        <v>N/A</v>
      </c>
      <c r="G25" t="s">
        <v>33</v>
      </c>
      <c r="H25" s="1" t="s">
        <v>34</v>
      </c>
    </row>
    <row r="26" spans="1:6" ht="12.75">
      <c r="A26" t="s">
        <v>40</v>
      </c>
      <c r="B26">
        <f>+IF(ISNUMBER(B21*C21+B22*C22+B23*C23+B24*C24+B25*C25),(B21*C21+B22*C22+B23*C23+B24*C24+B25*C25)/C26,"N/A")</f>
        <v>0.46312098329048845</v>
      </c>
      <c r="C26">
        <f>+SUM(C21:C25)</f>
        <v>12448</v>
      </c>
      <c r="D26">
        <f>+IF(ISNUMBER(D21*E21+D22*E22+D23*E23+D24*E24+D25*E25),(D21*E21+D22*E22+D23*E23+D24*E24+D25*E25)/E26,"N/A")</f>
        <v>0.3819202787170817</v>
      </c>
      <c r="E26">
        <f>+SUM(E21:E25)</f>
        <v>9759</v>
      </c>
      <c r="F26" s="6">
        <f t="shared" si="1"/>
        <v>0.0070420105167297515</v>
      </c>
    </row>
    <row r="27" ht="12.75">
      <c r="B27" s="7"/>
    </row>
    <row r="28" spans="1:3" ht="12.75">
      <c r="A28" t="s">
        <v>41</v>
      </c>
      <c r="B28" t="s">
        <v>60</v>
      </c>
      <c r="C28" t="s">
        <v>61</v>
      </c>
    </row>
    <row r="29" spans="1:8" ht="12.75">
      <c r="A29" t="s">
        <v>44</v>
      </c>
      <c r="B29" s="2">
        <v>1469</v>
      </c>
      <c r="C29" s="2">
        <v>631</v>
      </c>
      <c r="D29" s="5"/>
      <c r="E29" s="5"/>
      <c r="G29" t="s">
        <v>1</v>
      </c>
      <c r="H29" s="1" t="s">
        <v>2</v>
      </c>
    </row>
    <row r="30" spans="1:8" ht="12.75">
      <c r="A30" t="s">
        <v>45</v>
      </c>
      <c r="B30" s="2">
        <v>11078</v>
      </c>
      <c r="C30" s="2">
        <v>6967</v>
      </c>
      <c r="D30" s="5"/>
      <c r="E30" s="5"/>
      <c r="G30" t="s">
        <v>1</v>
      </c>
      <c r="H30" s="1" t="s">
        <v>2</v>
      </c>
    </row>
    <row r="31" spans="1:8" ht="12.75">
      <c r="A31" t="s">
        <v>46</v>
      </c>
      <c r="B31" s="2">
        <v>4608</v>
      </c>
      <c r="C31" s="2">
        <v>1586</v>
      </c>
      <c r="D31" s="5"/>
      <c r="E31" s="5"/>
      <c r="G31" t="s">
        <v>1</v>
      </c>
      <c r="H31" s="1" t="s">
        <v>2</v>
      </c>
    </row>
    <row r="32" spans="1:8" ht="12.75">
      <c r="A32" t="s">
        <v>47</v>
      </c>
      <c r="B32" s="2">
        <v>2316</v>
      </c>
      <c r="C32" s="2">
        <v>950</v>
      </c>
      <c r="D32" s="5"/>
      <c r="E32" s="5"/>
      <c r="G32" t="s">
        <v>1</v>
      </c>
      <c r="H32" s="1" t="s">
        <v>2</v>
      </c>
    </row>
    <row r="33" spans="1:8" ht="12.75">
      <c r="A33" t="s">
        <v>48</v>
      </c>
      <c r="B33" s="2">
        <v>329</v>
      </c>
      <c r="C33" s="2">
        <v>145</v>
      </c>
      <c r="D33" s="5"/>
      <c r="E33" s="5"/>
      <c r="G33" t="s">
        <v>1</v>
      </c>
      <c r="H33" s="1" t="s">
        <v>2</v>
      </c>
    </row>
    <row r="34" spans="1:8" ht="12.75">
      <c r="A34" t="s">
        <v>49</v>
      </c>
      <c r="B34" s="2">
        <v>1430</v>
      </c>
      <c r="C34" s="2">
        <v>788</v>
      </c>
      <c r="D34" s="5"/>
      <c r="E34" s="5"/>
      <c r="G34" t="s">
        <v>1</v>
      </c>
      <c r="H34" s="1" t="s">
        <v>2</v>
      </c>
    </row>
    <row r="35" spans="1:8" ht="12.75">
      <c r="A35" t="s">
        <v>50</v>
      </c>
      <c r="B35" s="2">
        <v>945</v>
      </c>
      <c r="C35" s="2">
        <v>347</v>
      </c>
      <c r="D35" s="5"/>
      <c r="E35" s="5"/>
      <c r="G35" t="s">
        <v>1</v>
      </c>
      <c r="H35" s="1" t="s">
        <v>2</v>
      </c>
    </row>
    <row r="36" spans="1:8" ht="12.75">
      <c r="A36" t="s">
        <v>51</v>
      </c>
      <c r="B36" s="2">
        <v>2388</v>
      </c>
      <c r="C36" s="2">
        <v>1021</v>
      </c>
      <c r="D36" s="5"/>
      <c r="E36" s="5"/>
      <c r="G36" t="s">
        <v>1</v>
      </c>
      <c r="H36" s="1" t="s">
        <v>2</v>
      </c>
    </row>
    <row r="37" spans="1:8" ht="12.75">
      <c r="A37" t="s">
        <v>52</v>
      </c>
      <c r="B37" s="2">
        <v>3472</v>
      </c>
      <c r="C37" s="2">
        <v>1842</v>
      </c>
      <c r="D37" s="5"/>
      <c r="E37" s="5"/>
      <c r="G37" t="s">
        <v>1</v>
      </c>
      <c r="H37" s="1" t="s">
        <v>2</v>
      </c>
    </row>
    <row r="38" spans="1:8" ht="12.75">
      <c r="A38" t="s">
        <v>53</v>
      </c>
      <c r="B38" s="2">
        <v>1158</v>
      </c>
      <c r="C38" s="2">
        <v>478</v>
      </c>
      <c r="D38" s="5"/>
      <c r="E38" s="5"/>
      <c r="G38" t="s">
        <v>1</v>
      </c>
      <c r="H38" s="1" t="s">
        <v>2</v>
      </c>
    </row>
    <row r="39" spans="1:8" ht="12.75">
      <c r="A39" t="s">
        <v>54</v>
      </c>
      <c r="B39" s="2">
        <v>4599</v>
      </c>
      <c r="C39" s="2">
        <v>2689</v>
      </c>
      <c r="D39" s="5"/>
      <c r="E39" s="5"/>
      <c r="G39" t="s">
        <v>1</v>
      </c>
      <c r="H39" s="1" t="s">
        <v>2</v>
      </c>
    </row>
    <row r="40" spans="1:8" ht="12.75">
      <c r="A40" t="s">
        <v>55</v>
      </c>
      <c r="B40" s="2">
        <v>459</v>
      </c>
      <c r="C40" s="2">
        <v>125</v>
      </c>
      <c r="D40" s="5"/>
      <c r="E40" s="5"/>
      <c r="G40" t="s">
        <v>1</v>
      </c>
      <c r="H40" s="1" t="s">
        <v>2</v>
      </c>
    </row>
    <row r="41" spans="1:8" ht="12.75">
      <c r="A41" t="s">
        <v>56</v>
      </c>
      <c r="B41" s="2">
        <v>1910</v>
      </c>
      <c r="C41" s="2">
        <v>777</v>
      </c>
      <c r="D41" s="5"/>
      <c r="E41" s="5"/>
      <c r="G41" t="s">
        <v>1</v>
      </c>
      <c r="H41" s="1" t="s">
        <v>2</v>
      </c>
    </row>
    <row r="42" spans="1:8" ht="12.75">
      <c r="A42" t="s">
        <v>57</v>
      </c>
      <c r="B42" s="2">
        <v>958</v>
      </c>
      <c r="C42" s="2">
        <v>452</v>
      </c>
      <c r="D42" s="5"/>
      <c r="E42" s="5"/>
      <c r="G42" t="s">
        <v>1</v>
      </c>
      <c r="H42" s="1" t="s">
        <v>2</v>
      </c>
    </row>
    <row r="43" spans="2:5" ht="12.75">
      <c r="B43">
        <f>+SUM(B29:B42)</f>
        <v>37119</v>
      </c>
      <c r="C43" s="2"/>
      <c r="D43" s="5"/>
      <c r="E43" s="5"/>
    </row>
    <row r="44" spans="1:8" ht="12.75">
      <c r="A44" t="s">
        <v>58</v>
      </c>
      <c r="B44" s="3">
        <f>+SUM(C29:C42)/B43</f>
        <v>0.5064252808534713</v>
      </c>
      <c r="C44" s="10"/>
      <c r="D44" s="5"/>
      <c r="E44" s="5"/>
      <c r="G44" t="s">
        <v>1</v>
      </c>
      <c r="H44" s="1" t="s">
        <v>2</v>
      </c>
    </row>
  </sheetData>
  <sheetProtection selectLockedCells="1" selectUnlockedCells="1"/>
  <hyperlinks>
    <hyperlink ref="H1" r:id="rId1" display="http://www.transport.govt.nz/ourwork/TMIF/Pages/TV001.aspx"/>
    <hyperlink ref="H3" r:id="rId2" display="http://www.transport.govt.nz/ourwork/TMIF/Pages/TV034.aspx"/>
    <hyperlink ref="H4" r:id="rId3" display="http://www.transport.govt.nz/ourwork/TMIF/Pages/TV034.aspx"/>
    <hyperlink ref="H5" r:id="rId4" display="http://www.transport.govt.nz/ourwork/TMIF/Pages/TV034.aspx"/>
    <hyperlink ref="H6" r:id="rId5" display="http://www.transport.govt.nz/ourwork/TMIF/Pages/TV034.aspx"/>
    <hyperlink ref="H7" r:id="rId6" display="http://www.transport.govt.nz/ourwork/TMIF/Pages/TV034.aspx"/>
    <hyperlink ref="H8" r:id="rId7" display="http://www.transport.govt.nz/ourwork/TMIF/Pages/TV034.aspx"/>
    <hyperlink ref="H9" r:id="rId8" display="http://www.transport.govt.nz/ourwork/TMIF/Pages/TV034.aspx"/>
    <hyperlink ref="H10" r:id="rId9" display="http://www.transport.govt.nz/ourwork/TMIF/Pages/TV034.aspx"/>
    <hyperlink ref="H11" r:id="rId10" display="http://www.transport.govt.nz/ourwork/TMIF/Pages/TV034.aspx"/>
    <hyperlink ref="H12" r:id="rId11" display="http://www.transport.govt.nz/ourwork/TMIF/Pages/TV034.aspx"/>
    <hyperlink ref="H15" r:id="rId12" display="http://www.transport.govt.nz/research/roadsafetysurveys/speedsurveys/2012speedsurveyresultscarspeeds/"/>
    <hyperlink ref="H16" r:id="rId13" display="http://www.transport.govt.nz/research/roadsafetysurveys/speedsurveys/2012speedsurveyresultscarspeeds/"/>
    <hyperlink ref="H17" r:id="rId14" display="http://www.transport.govt.nz/research/roadsafetysurveys/speedsurveys/2012speedsurveyresultsheavyvehiclespeeds/"/>
    <hyperlink ref="H18" r:id="rId15" display="http://www.transport.govt.nz/research/roadsafetysurveys/speedsurveys/2012speedsurveyresultsheavyvehiclespeeds/"/>
    <hyperlink ref="H20" r:id="rId16" display="http://www.transport.govt.nz/ourwork/tmif/networkreliability/nr002/"/>
    <hyperlink ref="H21" r:id="rId17" display="http://www.transport.govt.nz/ourwork/tmif/networkreliability/nr002/"/>
    <hyperlink ref="H22" r:id="rId18" display="http://www.transport.govt.nz/ourwork/tmif/networkreliability/nr002/"/>
    <hyperlink ref="H23" r:id="rId19" display="http://www.transport.govt.nz/ourwork/tmif/networkreliability/nr002/"/>
    <hyperlink ref="H24" r:id="rId20" display="http://www.transport.govt.nz/ourwork/tmif/networkreliability/nr002/"/>
    <hyperlink ref="H25" r:id="rId21" display="http://www.transport.govt.nz/ourwork/tmif/networkreliability/nr002/"/>
    <hyperlink ref="H29" r:id="rId22" display="http://www.transport.govt.nz/ourwork/TMIF/Pages/TV001.aspx"/>
    <hyperlink ref="H30" r:id="rId23" display="http://www.transport.govt.nz/ourwork/TMIF/Pages/TV001.aspx"/>
    <hyperlink ref="H31" r:id="rId24" display="http://www.transport.govt.nz/ourwork/TMIF/Pages/TV001.aspx"/>
    <hyperlink ref="H32" r:id="rId25" display="http://www.transport.govt.nz/ourwork/TMIF/Pages/TV001.aspx"/>
    <hyperlink ref="H33" r:id="rId26" display="http://www.transport.govt.nz/ourwork/TMIF/Pages/TV001.aspx"/>
    <hyperlink ref="H34" r:id="rId27" display="http://www.transport.govt.nz/ourwork/TMIF/Pages/TV001.aspx"/>
    <hyperlink ref="H35" r:id="rId28" display="http://www.transport.govt.nz/ourwork/TMIF/Pages/TV001.aspx"/>
    <hyperlink ref="H36" r:id="rId29" display="http://www.transport.govt.nz/ourwork/TMIF/Pages/TV001.aspx"/>
    <hyperlink ref="H37" r:id="rId30" display="http://www.transport.govt.nz/ourwork/TMIF/Pages/TV001.aspx"/>
    <hyperlink ref="H38" r:id="rId31" display="http://www.transport.govt.nz/ourwork/TMIF/Pages/TV001.aspx"/>
    <hyperlink ref="H39" r:id="rId32" display="http://www.transport.govt.nz/ourwork/TMIF/Pages/TV001.aspx"/>
    <hyperlink ref="H40" r:id="rId33" display="http://www.transport.govt.nz/ourwork/TMIF/Pages/TV001.aspx"/>
    <hyperlink ref="H41" r:id="rId34" display="http://www.transport.govt.nz/ourwork/TMIF/Pages/TV001.aspx"/>
    <hyperlink ref="H42" r:id="rId35" display="http://www.transport.govt.nz/ourwork/TMIF/Pages/TV001.aspx"/>
    <hyperlink ref="H44" r:id="rId36" display="http://www.transport.govt.nz/ourwork/TMIF/Pages/TV001.aspx"/>
  </hyperlinks>
  <printOptions/>
  <pageMargins left="0.7875" right="0.7875" top="1.025" bottom="1.025" header="0.7875" footer="0.7875"/>
  <pageSetup horizontalDpi="300" verticalDpi="300"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Sheet6"/>
  <dimension ref="A1:H44"/>
  <sheetViews>
    <sheetView zoomScale="60" zoomScaleNormal="60" zoomScalePageLayoutView="0" workbookViewId="0" topLeftCell="A1">
      <selection activeCell="B29" sqref="B29"/>
    </sheetView>
  </sheetViews>
  <sheetFormatPr defaultColWidth="11.57421875" defaultRowHeight="12.75"/>
  <cols>
    <col min="1" max="1" width="25.7109375" style="0" customWidth="1"/>
    <col min="2" max="2" width="12.8515625" style="0" customWidth="1"/>
    <col min="3" max="3" width="17.8515625" style="0" customWidth="1"/>
    <col min="4" max="4" width="23.00390625" style="0" customWidth="1"/>
    <col min="5" max="5" width="17.8515625" style="0" customWidth="1"/>
    <col min="6" max="6" width="22.8515625" style="0" customWidth="1"/>
    <col min="7" max="7" width="14.140625" style="0" customWidth="1"/>
  </cols>
  <sheetData>
    <row r="1" spans="1:8" ht="12.75">
      <c r="A1" t="s">
        <v>0</v>
      </c>
      <c r="B1">
        <f>+SUM(B3:B12)</f>
        <v>39817</v>
      </c>
      <c r="G1" t="s">
        <v>1</v>
      </c>
      <c r="H1" s="1" t="s">
        <v>2</v>
      </c>
    </row>
    <row r="2" spans="1:3" ht="12.75">
      <c r="A2" t="s">
        <v>3</v>
      </c>
      <c r="B2" t="s">
        <v>4</v>
      </c>
      <c r="C2" t="s">
        <v>5</v>
      </c>
    </row>
    <row r="3" spans="1:8" ht="12.75">
      <c r="A3" t="s">
        <v>6</v>
      </c>
      <c r="B3" s="2">
        <v>28253</v>
      </c>
      <c r="C3" s="3">
        <f aca="true" t="shared" si="0" ref="C3:C12">+B3/$B$1</f>
        <v>0.7095712886455534</v>
      </c>
      <c r="E3" s="3"/>
      <c r="F3" s="3"/>
      <c r="G3" t="s">
        <v>7</v>
      </c>
      <c r="H3" s="1" t="s">
        <v>8</v>
      </c>
    </row>
    <row r="4" spans="1:8" ht="12.75">
      <c r="A4" t="s">
        <v>9</v>
      </c>
      <c r="B4" s="2">
        <v>3152</v>
      </c>
      <c r="C4" s="3">
        <f t="shared" si="0"/>
        <v>0.07916216691362986</v>
      </c>
      <c r="E4" s="3"/>
      <c r="F4" s="3"/>
      <c r="G4" t="s">
        <v>7</v>
      </c>
      <c r="H4" s="1" t="s">
        <v>8</v>
      </c>
    </row>
    <row r="5" spans="1:8" ht="12.75">
      <c r="A5" t="s">
        <v>10</v>
      </c>
      <c r="B5" s="2">
        <v>1849</v>
      </c>
      <c r="C5" s="3">
        <f t="shared" si="0"/>
        <v>0.04643745133987995</v>
      </c>
      <c r="E5" s="3"/>
      <c r="F5" s="3"/>
      <c r="G5" t="s">
        <v>7</v>
      </c>
      <c r="H5" s="1" t="s">
        <v>8</v>
      </c>
    </row>
    <row r="6" spans="1:8" ht="12.75">
      <c r="A6" t="s">
        <v>11</v>
      </c>
      <c r="B6" s="2">
        <v>3573</v>
      </c>
      <c r="C6" s="3">
        <f t="shared" si="0"/>
        <v>0.08973554009593893</v>
      </c>
      <c r="E6" s="3"/>
      <c r="F6" s="3"/>
      <c r="G6" t="s">
        <v>7</v>
      </c>
      <c r="H6" s="1" t="s">
        <v>8</v>
      </c>
    </row>
    <row r="7" spans="1:8" ht="12.75">
      <c r="A7" t="s">
        <v>12</v>
      </c>
      <c r="B7" s="2">
        <v>246</v>
      </c>
      <c r="C7" s="3">
        <f t="shared" si="0"/>
        <v>0.006178265564959691</v>
      </c>
      <c r="E7" s="3"/>
      <c r="F7" s="3"/>
      <c r="G7" t="s">
        <v>7</v>
      </c>
      <c r="H7" s="1" t="s">
        <v>8</v>
      </c>
    </row>
    <row r="8" spans="1:8" ht="12.75">
      <c r="A8" t="s">
        <v>13</v>
      </c>
      <c r="B8" s="2">
        <v>20</v>
      </c>
      <c r="C8" s="3">
        <f t="shared" si="0"/>
        <v>0.000502298013411357</v>
      </c>
      <c r="E8" s="3"/>
      <c r="F8" s="3"/>
      <c r="G8" t="s">
        <v>7</v>
      </c>
      <c r="H8" s="1" t="s">
        <v>8</v>
      </c>
    </row>
    <row r="9" spans="1:8" ht="12.75">
      <c r="A9" t="s">
        <v>14</v>
      </c>
      <c r="B9" s="2">
        <v>2516</v>
      </c>
      <c r="C9" s="3">
        <f t="shared" si="0"/>
        <v>0.06318909008714871</v>
      </c>
      <c r="E9" s="3"/>
      <c r="F9" s="3"/>
      <c r="G9" t="s">
        <v>7</v>
      </c>
      <c r="H9" s="1" t="s">
        <v>8</v>
      </c>
    </row>
    <row r="10" spans="1:8" ht="12.75">
      <c r="A10" t="s">
        <v>15</v>
      </c>
      <c r="B10" s="2">
        <v>5</v>
      </c>
      <c r="C10" s="3">
        <f t="shared" si="0"/>
        <v>0.00012557450335283924</v>
      </c>
      <c r="E10" s="3"/>
      <c r="F10" s="3"/>
      <c r="G10" t="s">
        <v>7</v>
      </c>
      <c r="H10" s="1" t="s">
        <v>8</v>
      </c>
    </row>
    <row r="11" spans="1:8" ht="12.75">
      <c r="A11" t="s">
        <v>16</v>
      </c>
      <c r="B11" s="2">
        <v>202</v>
      </c>
      <c r="C11" s="3">
        <f t="shared" si="0"/>
        <v>0.005073209935454705</v>
      </c>
      <c r="E11" s="3"/>
      <c r="F11" s="3"/>
      <c r="G11" t="s">
        <v>7</v>
      </c>
      <c r="H11" s="1" t="s">
        <v>8</v>
      </c>
    </row>
    <row r="12" spans="1:8" ht="12.75">
      <c r="A12" t="s">
        <v>17</v>
      </c>
      <c r="B12" s="2">
        <v>1</v>
      </c>
      <c r="C12" s="3">
        <f t="shared" si="0"/>
        <v>2.511490067056785E-05</v>
      </c>
      <c r="E12" s="3"/>
      <c r="F12" s="3"/>
      <c r="G12" t="s">
        <v>7</v>
      </c>
      <c r="H12" s="1" t="s">
        <v>8</v>
      </c>
    </row>
    <row r="14" spans="1:3" ht="12.75">
      <c r="A14" t="s">
        <v>18</v>
      </c>
      <c r="B14" t="s">
        <v>19</v>
      </c>
      <c r="C14" t="s">
        <v>20</v>
      </c>
    </row>
    <row r="15" spans="1:8" ht="12.75">
      <c r="A15" t="s">
        <v>21</v>
      </c>
      <c r="B15" s="4">
        <v>97.1</v>
      </c>
      <c r="C15" s="5">
        <f>+B15</f>
        <v>97.1</v>
      </c>
      <c r="E15" s="5"/>
      <c r="G15" t="s">
        <v>59</v>
      </c>
      <c r="H15" s="1" t="s">
        <v>23</v>
      </c>
    </row>
    <row r="16" spans="1:8" ht="12.75">
      <c r="A16" t="s">
        <v>24</v>
      </c>
      <c r="B16" s="4">
        <v>52.4</v>
      </c>
      <c r="C16" s="5">
        <f>+IF(ISNUMBER(F26),1/((1/B16)+F26),B16)</f>
        <v>37.42754392821857</v>
      </c>
      <c r="E16" s="5"/>
      <c r="G16" t="s">
        <v>59</v>
      </c>
      <c r="H16" s="1" t="s">
        <v>23</v>
      </c>
    </row>
    <row r="17" spans="1:8" ht="12.75">
      <c r="A17" t="s">
        <v>25</v>
      </c>
      <c r="B17" s="4">
        <v>88.9</v>
      </c>
      <c r="C17" s="5">
        <f>+B17</f>
        <v>88.9</v>
      </c>
      <c r="E17" s="5"/>
      <c r="G17" t="s">
        <v>59</v>
      </c>
      <c r="H17" s="1" t="s">
        <v>26</v>
      </c>
    </row>
    <row r="18" spans="1:8" ht="12.75">
      <c r="A18" t="s">
        <v>27</v>
      </c>
      <c r="B18" s="4">
        <v>51</v>
      </c>
      <c r="C18" s="5">
        <f>+IF(ISNUMBER(F26),1/((1/B18)+F26),B18)</f>
        <v>36.70780284716818</v>
      </c>
      <c r="E18" s="5"/>
      <c r="G18" t="s">
        <v>59</v>
      </c>
      <c r="H18" s="1" t="s">
        <v>26</v>
      </c>
    </row>
    <row r="20" spans="1:8" ht="12.75">
      <c r="A20" t="s">
        <v>28</v>
      </c>
      <c r="B20" t="s">
        <v>29</v>
      </c>
      <c r="C20" t="s">
        <v>30</v>
      </c>
      <c r="D20" t="s">
        <v>31</v>
      </c>
      <c r="E20" t="s">
        <v>30</v>
      </c>
      <c r="F20" t="s">
        <v>32</v>
      </c>
      <c r="G20" t="s">
        <v>33</v>
      </c>
      <c r="H20" s="1" t="s">
        <v>34</v>
      </c>
    </row>
    <row r="21" spans="1:8" ht="12.75">
      <c r="A21" t="s">
        <v>35</v>
      </c>
      <c r="B21" s="2">
        <v>0.52</v>
      </c>
      <c r="C21">
        <f>+IF(ISNUMBER(B21),C30,0)</f>
        <v>7203</v>
      </c>
      <c r="D21" s="2">
        <v>0.44</v>
      </c>
      <c r="E21">
        <f>+IF(ISNUMBER(D21),C30,0)</f>
        <v>7203</v>
      </c>
      <c r="F21" s="6">
        <f aca="true" t="shared" si="1" ref="F21:F26">+IF(ISNUMBER(AVERAGE(B21,D21)),AVERAGE(B21,D21)/60,"N/A")</f>
        <v>0.008</v>
      </c>
      <c r="G21" t="s">
        <v>33</v>
      </c>
      <c r="H21" s="1" t="s">
        <v>34</v>
      </c>
    </row>
    <row r="22" spans="1:8" ht="12.75">
      <c r="A22" t="s">
        <v>36</v>
      </c>
      <c r="B22" s="2">
        <v>0.39</v>
      </c>
      <c r="C22">
        <f>+IF(ISNUMBER(B22),C32,0)</f>
        <v>1077</v>
      </c>
      <c r="D22" s="2">
        <v>0.4</v>
      </c>
      <c r="E22">
        <f>+IF(ISNUMBER(D22),C32,0)</f>
        <v>1077</v>
      </c>
      <c r="F22" s="6">
        <f t="shared" si="1"/>
        <v>0.006583333333333333</v>
      </c>
      <c r="G22" t="s">
        <v>33</v>
      </c>
      <c r="H22" s="1" t="s">
        <v>34</v>
      </c>
    </row>
    <row r="23" spans="1:8" ht="12.75">
      <c r="A23" t="s">
        <v>37</v>
      </c>
      <c r="B23" s="2">
        <v>0.42</v>
      </c>
      <c r="C23">
        <f>+IF(ISNUMBER(B23),C37,0)</f>
        <v>1883</v>
      </c>
      <c r="D23" s="2">
        <v>0.34</v>
      </c>
      <c r="E23">
        <f>+IF(ISNUMBER(D23),C37,0)</f>
        <v>1883</v>
      </c>
      <c r="F23" s="6">
        <f t="shared" si="1"/>
        <v>0.006333333333333333</v>
      </c>
      <c r="G23" t="s">
        <v>33</v>
      </c>
      <c r="H23" s="1" t="s">
        <v>34</v>
      </c>
    </row>
    <row r="24" spans="1:8" ht="12.75">
      <c r="A24" t="s">
        <v>38</v>
      </c>
      <c r="B24" s="2">
        <v>0.54</v>
      </c>
      <c r="C24">
        <f>+IF(ISNUMBER(B24),C39,0)</f>
        <v>2766</v>
      </c>
      <c r="D24" s="2"/>
      <c r="E24">
        <f>+IF(ISNUMBER(D24),C39,0)</f>
        <v>0</v>
      </c>
      <c r="F24" s="6">
        <f t="shared" si="1"/>
        <v>0.009000000000000001</v>
      </c>
      <c r="G24" t="s">
        <v>33</v>
      </c>
      <c r="H24" s="1" t="s">
        <v>34</v>
      </c>
    </row>
    <row r="25" spans="1:8" ht="12.75">
      <c r="A25" t="s">
        <v>39</v>
      </c>
      <c r="B25" s="2"/>
      <c r="C25">
        <f>+IF(ISNUMBER(B25),C31,0)</f>
        <v>0</v>
      </c>
      <c r="D25" s="2"/>
      <c r="E25">
        <f>+IF(ISNUMBER(D25),C31,0)</f>
        <v>0</v>
      </c>
      <c r="F25" s="6" t="str">
        <f t="shared" si="1"/>
        <v>N/A</v>
      </c>
      <c r="G25" t="s">
        <v>33</v>
      </c>
      <c r="H25" s="1" t="s">
        <v>34</v>
      </c>
    </row>
    <row r="26" spans="1:6" ht="12.75">
      <c r="A26" t="s">
        <v>40</v>
      </c>
      <c r="B26">
        <f>+IF(ISNUMBER(B21*C21+B22*C22+B23*C23+B24*C24+B25*C25),(B21*C21+B22*C22+B23*C23+B24*C24+B25*C25)/C26,"N/A")</f>
        <v>0.49888545131100626</v>
      </c>
      <c r="C26">
        <f>+SUM(C21:C25)</f>
        <v>12929</v>
      </c>
      <c r="D26">
        <f>+IF(ISNUMBER(D21*E21+D22*E22+D23*E23+D24*E24+D25*E25),(D21*E21+D22*E22+D23*E23+D24*E24+D25*E25)/E26,"N/A")</f>
        <v>0.41723310046246187</v>
      </c>
      <c r="E26">
        <f>+SUM(E21:E25)</f>
        <v>10163</v>
      </c>
      <c r="F26" s="6">
        <f t="shared" si="1"/>
        <v>0.007634321264778901</v>
      </c>
    </row>
    <row r="27" ht="12.75">
      <c r="B27" s="7"/>
    </row>
    <row r="28" spans="1:3" ht="12.75">
      <c r="A28" t="s">
        <v>41</v>
      </c>
      <c r="B28" t="s">
        <v>60</v>
      </c>
      <c r="C28" t="s">
        <v>61</v>
      </c>
    </row>
    <row r="29" spans="1:8" ht="12.75">
      <c r="A29" t="s">
        <v>44</v>
      </c>
      <c r="B29" s="2">
        <v>1544</v>
      </c>
      <c r="C29" s="2">
        <v>650</v>
      </c>
      <c r="D29" s="5"/>
      <c r="E29" s="5"/>
      <c r="G29" t="s">
        <v>1</v>
      </c>
      <c r="H29" s="1" t="s">
        <v>2</v>
      </c>
    </row>
    <row r="30" spans="1:8" ht="12.75">
      <c r="A30" t="s">
        <v>45</v>
      </c>
      <c r="B30" s="2">
        <v>11400</v>
      </c>
      <c r="C30" s="2">
        <v>7203</v>
      </c>
      <c r="D30" s="5"/>
      <c r="E30" s="5"/>
      <c r="G30" t="s">
        <v>1</v>
      </c>
      <c r="H30" s="1" t="s">
        <v>2</v>
      </c>
    </row>
    <row r="31" spans="1:8" ht="12.75">
      <c r="A31" t="s">
        <v>46</v>
      </c>
      <c r="B31" s="2">
        <v>4831</v>
      </c>
      <c r="C31" s="2">
        <v>1690</v>
      </c>
      <c r="D31" s="5"/>
      <c r="E31" s="5"/>
      <c r="G31" t="s">
        <v>1</v>
      </c>
      <c r="H31" s="1" t="s">
        <v>2</v>
      </c>
    </row>
    <row r="32" spans="1:8" ht="12.75">
      <c r="A32" t="s">
        <v>47</v>
      </c>
      <c r="B32" s="2">
        <v>2583</v>
      </c>
      <c r="C32" s="2">
        <v>1077</v>
      </c>
      <c r="D32" s="5"/>
      <c r="E32" s="5"/>
      <c r="G32" t="s">
        <v>1</v>
      </c>
      <c r="H32" s="1" t="s">
        <v>2</v>
      </c>
    </row>
    <row r="33" spans="1:8" ht="12.75">
      <c r="A33" t="s">
        <v>48</v>
      </c>
      <c r="B33" s="2">
        <v>405</v>
      </c>
      <c r="C33" s="2">
        <v>216</v>
      </c>
      <c r="D33" s="5"/>
      <c r="E33" s="5"/>
      <c r="G33" t="s">
        <v>1</v>
      </c>
      <c r="H33" s="1" t="s">
        <v>2</v>
      </c>
    </row>
    <row r="34" spans="1:8" ht="12.75">
      <c r="A34" t="s">
        <v>49</v>
      </c>
      <c r="B34" s="2">
        <v>1471</v>
      </c>
      <c r="C34" s="2">
        <v>792</v>
      </c>
      <c r="D34" s="5"/>
      <c r="E34" s="5"/>
      <c r="G34" t="s">
        <v>1</v>
      </c>
      <c r="H34" s="1" t="s">
        <v>2</v>
      </c>
    </row>
    <row r="35" spans="1:8" ht="12.75">
      <c r="A35" t="s">
        <v>50</v>
      </c>
      <c r="B35" s="2">
        <v>977</v>
      </c>
      <c r="C35" s="2">
        <v>340</v>
      </c>
      <c r="D35" s="5"/>
      <c r="E35" s="5"/>
      <c r="G35" t="s">
        <v>1</v>
      </c>
      <c r="H35" s="1" t="s">
        <v>2</v>
      </c>
    </row>
    <row r="36" spans="1:8" ht="12.75">
      <c r="A36" t="s">
        <v>51</v>
      </c>
      <c r="B36" s="2">
        <v>2525</v>
      </c>
      <c r="C36" s="2">
        <v>1103</v>
      </c>
      <c r="D36" s="5"/>
      <c r="E36" s="5"/>
      <c r="G36" t="s">
        <v>1</v>
      </c>
      <c r="H36" s="1" t="s">
        <v>2</v>
      </c>
    </row>
    <row r="37" spans="1:8" ht="12.75">
      <c r="A37" t="s">
        <v>52</v>
      </c>
      <c r="B37" s="2">
        <v>3582</v>
      </c>
      <c r="C37" s="2">
        <v>1883</v>
      </c>
      <c r="D37" s="5"/>
      <c r="E37" s="5"/>
      <c r="G37" t="s">
        <v>1</v>
      </c>
      <c r="H37" s="1" t="s">
        <v>2</v>
      </c>
    </row>
    <row r="38" spans="1:8" ht="12.75">
      <c r="A38" t="s">
        <v>53</v>
      </c>
      <c r="B38" s="2">
        <v>1276</v>
      </c>
      <c r="C38" s="2">
        <v>483</v>
      </c>
      <c r="D38" s="5"/>
      <c r="E38" s="5"/>
      <c r="G38" t="s">
        <v>1</v>
      </c>
      <c r="H38" s="1" t="s">
        <v>2</v>
      </c>
    </row>
    <row r="39" spans="1:8" ht="12.75">
      <c r="A39" t="s">
        <v>54</v>
      </c>
      <c r="B39" s="2">
        <v>5012</v>
      </c>
      <c r="C39" s="2">
        <v>2766</v>
      </c>
      <c r="D39" s="5"/>
      <c r="E39" s="5"/>
      <c r="G39" t="s">
        <v>1</v>
      </c>
      <c r="H39" s="1" t="s">
        <v>2</v>
      </c>
    </row>
    <row r="40" spans="1:8" ht="12.75">
      <c r="A40" t="s">
        <v>55</v>
      </c>
      <c r="B40" s="2">
        <v>520</v>
      </c>
      <c r="C40" s="2">
        <v>125</v>
      </c>
      <c r="D40" s="5"/>
      <c r="E40" s="5"/>
      <c r="G40" t="s">
        <v>1</v>
      </c>
      <c r="H40" s="1" t="s">
        <v>2</v>
      </c>
    </row>
    <row r="41" spans="1:8" ht="12.75">
      <c r="A41" t="s">
        <v>56</v>
      </c>
      <c r="B41" s="2">
        <v>2097</v>
      </c>
      <c r="C41" s="2">
        <v>800</v>
      </c>
      <c r="D41" s="5"/>
      <c r="E41" s="5"/>
      <c r="G41" t="s">
        <v>1</v>
      </c>
      <c r="H41" s="1" t="s">
        <v>2</v>
      </c>
    </row>
    <row r="42" spans="1:8" ht="12.75">
      <c r="A42" t="s">
        <v>57</v>
      </c>
      <c r="B42" s="2">
        <v>1022</v>
      </c>
      <c r="C42" s="2">
        <v>464</v>
      </c>
      <c r="D42" s="5"/>
      <c r="E42" s="5"/>
      <c r="G42" t="s">
        <v>1</v>
      </c>
      <c r="H42" s="1" t="s">
        <v>2</v>
      </c>
    </row>
    <row r="43" spans="2:5" ht="12.75">
      <c r="B43">
        <f>+SUM(B29:B42)</f>
        <v>39245</v>
      </c>
      <c r="C43" s="2"/>
      <c r="D43" s="5"/>
      <c r="E43" s="5"/>
    </row>
    <row r="44" spans="1:8" ht="12.75">
      <c r="A44" t="s">
        <v>58</v>
      </c>
      <c r="B44" s="3">
        <f>+SUM(C29:C42)/B43</f>
        <v>0.4992228309338769</v>
      </c>
      <c r="C44" s="10"/>
      <c r="D44" s="5"/>
      <c r="E44" s="5"/>
      <c r="G44" t="s">
        <v>1</v>
      </c>
      <c r="H44" s="1" t="s">
        <v>2</v>
      </c>
    </row>
  </sheetData>
  <sheetProtection selectLockedCells="1" selectUnlockedCells="1"/>
  <hyperlinks>
    <hyperlink ref="H1" r:id="rId1" display="http://www.transport.govt.nz/ourwork/TMIF/Pages/TV001.aspx"/>
    <hyperlink ref="H3" r:id="rId2" display="http://www.transport.govt.nz/ourwork/TMIF/Pages/TV034.aspx"/>
    <hyperlink ref="H4" r:id="rId3" display="http://www.transport.govt.nz/ourwork/TMIF/Pages/TV034.aspx"/>
    <hyperlink ref="H5" r:id="rId4" display="http://www.transport.govt.nz/ourwork/TMIF/Pages/TV034.aspx"/>
    <hyperlink ref="H6" r:id="rId5" display="http://www.transport.govt.nz/ourwork/TMIF/Pages/TV034.aspx"/>
    <hyperlink ref="H7" r:id="rId6" display="http://www.transport.govt.nz/ourwork/TMIF/Pages/TV034.aspx"/>
    <hyperlink ref="H8" r:id="rId7" display="http://www.transport.govt.nz/ourwork/TMIF/Pages/TV034.aspx"/>
    <hyperlink ref="H9" r:id="rId8" display="http://www.transport.govt.nz/ourwork/TMIF/Pages/TV034.aspx"/>
    <hyperlink ref="H10" r:id="rId9" display="http://www.transport.govt.nz/ourwork/TMIF/Pages/TV034.aspx"/>
    <hyperlink ref="H11" r:id="rId10" display="http://www.transport.govt.nz/ourwork/TMIF/Pages/TV034.aspx"/>
    <hyperlink ref="H12" r:id="rId11" display="http://www.transport.govt.nz/ourwork/TMIF/Pages/TV034.aspx"/>
    <hyperlink ref="H15" r:id="rId12" display="http://www.transport.govt.nz/research/roadsafetysurveys/speedsurveys/2012speedsurveyresultscarspeeds/"/>
    <hyperlink ref="H16" r:id="rId13" display="http://www.transport.govt.nz/research/roadsafetysurveys/speedsurveys/2012speedsurveyresultscarspeeds/"/>
    <hyperlink ref="H17" r:id="rId14" display="http://www.transport.govt.nz/research/roadsafetysurveys/speedsurveys/2012speedsurveyresultsheavyvehiclespeeds/"/>
    <hyperlink ref="H18" r:id="rId15" display="http://www.transport.govt.nz/research/roadsafetysurveys/speedsurveys/2012speedsurveyresultsheavyvehiclespeeds/"/>
    <hyperlink ref="H20" r:id="rId16" display="http://www.transport.govt.nz/ourwork/tmif/networkreliability/nr002/"/>
    <hyperlink ref="H21" r:id="rId17" display="http://www.transport.govt.nz/ourwork/tmif/networkreliability/nr002/"/>
    <hyperlink ref="H22" r:id="rId18" display="http://www.transport.govt.nz/ourwork/tmif/networkreliability/nr002/"/>
    <hyperlink ref="H23" r:id="rId19" display="http://www.transport.govt.nz/ourwork/tmif/networkreliability/nr002/"/>
    <hyperlink ref="H24" r:id="rId20" display="http://www.transport.govt.nz/ourwork/tmif/networkreliability/nr002/"/>
    <hyperlink ref="H25" r:id="rId21" display="http://www.transport.govt.nz/ourwork/tmif/networkreliability/nr002/"/>
    <hyperlink ref="H29" r:id="rId22" display="http://www.transport.govt.nz/ourwork/TMIF/Pages/TV001.aspx"/>
    <hyperlink ref="H30" r:id="rId23" display="http://www.transport.govt.nz/ourwork/TMIF/Pages/TV001.aspx"/>
    <hyperlink ref="H31" r:id="rId24" display="http://www.transport.govt.nz/ourwork/TMIF/Pages/TV001.aspx"/>
    <hyperlink ref="H32" r:id="rId25" display="http://www.transport.govt.nz/ourwork/TMIF/Pages/TV001.aspx"/>
    <hyperlink ref="H33" r:id="rId26" display="http://www.transport.govt.nz/ourwork/TMIF/Pages/TV001.aspx"/>
    <hyperlink ref="H34" r:id="rId27" display="http://www.transport.govt.nz/ourwork/TMIF/Pages/TV001.aspx"/>
    <hyperlink ref="H35" r:id="rId28" display="http://www.transport.govt.nz/ourwork/TMIF/Pages/TV001.aspx"/>
    <hyperlink ref="H36" r:id="rId29" display="http://www.transport.govt.nz/ourwork/TMIF/Pages/TV001.aspx"/>
    <hyperlink ref="H37" r:id="rId30" display="http://www.transport.govt.nz/ourwork/TMIF/Pages/TV001.aspx"/>
    <hyperlink ref="H38" r:id="rId31" display="http://www.transport.govt.nz/ourwork/TMIF/Pages/TV001.aspx"/>
    <hyperlink ref="H39" r:id="rId32" display="http://www.transport.govt.nz/ourwork/TMIF/Pages/TV001.aspx"/>
    <hyperlink ref="H40" r:id="rId33" display="http://www.transport.govt.nz/ourwork/TMIF/Pages/TV001.aspx"/>
    <hyperlink ref="H41" r:id="rId34" display="http://www.transport.govt.nz/ourwork/TMIF/Pages/TV001.aspx"/>
    <hyperlink ref="H42" r:id="rId35" display="http://www.transport.govt.nz/ourwork/TMIF/Pages/TV001.aspx"/>
    <hyperlink ref="H44" r:id="rId36" display="http://www.transport.govt.nz/ourwork/TMIF/Pages/TV001.aspx"/>
  </hyperlinks>
  <printOptions/>
  <pageMargins left="0.7875" right="0.7875" top="1.025" bottom="1.025" header="0.7875" footer="0.7875"/>
  <pageSetup horizontalDpi="300" verticalDpi="300" orientation="portrait"/>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codeName="Sheet7"/>
  <dimension ref="A1:H44"/>
  <sheetViews>
    <sheetView zoomScale="60" zoomScaleNormal="60" zoomScalePageLayoutView="0" workbookViewId="0" topLeftCell="A1">
      <selection activeCell="B29" sqref="B29"/>
    </sheetView>
  </sheetViews>
  <sheetFormatPr defaultColWidth="11.57421875" defaultRowHeight="12.75"/>
  <cols>
    <col min="1" max="1" width="25.7109375" style="0" customWidth="1"/>
    <col min="2" max="2" width="12.8515625" style="0" customWidth="1"/>
    <col min="3" max="3" width="17.8515625" style="0" customWidth="1"/>
    <col min="4" max="4" width="23.00390625" style="0" customWidth="1"/>
    <col min="5" max="5" width="17.8515625" style="0" customWidth="1"/>
    <col min="6" max="6" width="22.8515625" style="0" customWidth="1"/>
    <col min="7" max="7" width="14.140625" style="0" customWidth="1"/>
  </cols>
  <sheetData>
    <row r="1" spans="1:8" ht="12.75">
      <c r="A1" t="s">
        <v>0</v>
      </c>
      <c r="B1">
        <f>+SUM(B3:B12)</f>
        <v>39813</v>
      </c>
      <c r="G1" t="s">
        <v>1</v>
      </c>
      <c r="H1" s="1" t="s">
        <v>2</v>
      </c>
    </row>
    <row r="2" spans="1:3" ht="12.75">
      <c r="A2" t="s">
        <v>3</v>
      </c>
      <c r="B2" t="s">
        <v>4</v>
      </c>
      <c r="C2" t="s">
        <v>5</v>
      </c>
    </row>
    <row r="3" spans="1:8" ht="12.75">
      <c r="A3" t="s">
        <v>6</v>
      </c>
      <c r="B3" s="2">
        <v>28077</v>
      </c>
      <c r="C3" s="3">
        <f aca="true" t="shared" si="0" ref="C3:C12">+B3/$B$1</f>
        <v>0.7052219124406601</v>
      </c>
      <c r="E3" s="3"/>
      <c r="F3" s="3"/>
      <c r="G3" t="s">
        <v>7</v>
      </c>
      <c r="H3" s="1" t="s">
        <v>8</v>
      </c>
    </row>
    <row r="4" spans="1:8" ht="12.75">
      <c r="A4" t="s">
        <v>9</v>
      </c>
      <c r="B4" s="2">
        <v>3172</v>
      </c>
      <c r="C4" s="3">
        <f t="shared" si="0"/>
        <v>0.07967246879160074</v>
      </c>
      <c r="E4" s="3"/>
      <c r="F4" s="3"/>
      <c r="G4" t="s">
        <v>7</v>
      </c>
      <c r="H4" s="1" t="s">
        <v>8</v>
      </c>
    </row>
    <row r="5" spans="1:8" ht="12.75">
      <c r="A5" t="s">
        <v>10</v>
      </c>
      <c r="B5" s="2">
        <v>1746</v>
      </c>
      <c r="C5" s="3">
        <f t="shared" si="0"/>
        <v>0.0438550222289202</v>
      </c>
      <c r="E5" s="3"/>
      <c r="F5" s="3"/>
      <c r="G5" t="s">
        <v>7</v>
      </c>
      <c r="H5" s="1" t="s">
        <v>8</v>
      </c>
    </row>
    <row r="6" spans="1:8" ht="12.75">
      <c r="A6" t="s">
        <v>11</v>
      </c>
      <c r="B6" s="2">
        <v>3756</v>
      </c>
      <c r="C6" s="3">
        <f t="shared" si="0"/>
        <v>0.09434104438248814</v>
      </c>
      <c r="E6" s="3"/>
      <c r="F6" s="3"/>
      <c r="G6" t="s">
        <v>7</v>
      </c>
      <c r="H6" s="1" t="s">
        <v>8</v>
      </c>
    </row>
    <row r="7" spans="1:8" ht="12.75">
      <c r="A7" t="s">
        <v>12</v>
      </c>
      <c r="B7" s="2">
        <v>284</v>
      </c>
      <c r="C7" s="3">
        <f t="shared" si="0"/>
        <v>0.0071333484037877076</v>
      </c>
      <c r="E7" s="3"/>
      <c r="F7" s="3"/>
      <c r="G7" t="s">
        <v>7</v>
      </c>
      <c r="H7" s="1" t="s">
        <v>8</v>
      </c>
    </row>
    <row r="8" spans="1:8" ht="12.75">
      <c r="A8" t="s">
        <v>13</v>
      </c>
      <c r="B8" s="2">
        <v>16</v>
      </c>
      <c r="C8" s="3">
        <f t="shared" si="0"/>
        <v>0.0004018787833119835</v>
      </c>
      <c r="E8" s="3"/>
      <c r="F8" s="3"/>
      <c r="G8" t="s">
        <v>7</v>
      </c>
      <c r="H8" s="1" t="s">
        <v>8</v>
      </c>
    </row>
    <row r="9" spans="1:8" ht="12.75">
      <c r="A9" t="s">
        <v>14</v>
      </c>
      <c r="B9" s="2">
        <v>2546</v>
      </c>
      <c r="C9" s="3">
        <f t="shared" si="0"/>
        <v>0.06394896139451937</v>
      </c>
      <c r="E9" s="3"/>
      <c r="F9" s="3"/>
      <c r="G9" t="s">
        <v>7</v>
      </c>
      <c r="H9" s="1" t="s">
        <v>8</v>
      </c>
    </row>
    <row r="10" spans="1:8" ht="12.75">
      <c r="A10" t="s">
        <v>15</v>
      </c>
      <c r="B10" s="2">
        <v>4</v>
      </c>
      <c r="C10" s="3">
        <f t="shared" si="0"/>
        <v>0.00010046969582799588</v>
      </c>
      <c r="E10" s="3"/>
      <c r="F10" s="3"/>
      <c r="G10" t="s">
        <v>7</v>
      </c>
      <c r="H10" s="1" t="s">
        <v>8</v>
      </c>
    </row>
    <row r="11" spans="1:8" ht="12.75">
      <c r="A11" t="s">
        <v>16</v>
      </c>
      <c r="B11" s="2">
        <v>211</v>
      </c>
      <c r="C11" s="3">
        <f t="shared" si="0"/>
        <v>0.005299776454926783</v>
      </c>
      <c r="E11" s="3"/>
      <c r="F11" s="3"/>
      <c r="G11" t="s">
        <v>7</v>
      </c>
      <c r="H11" s="1" t="s">
        <v>8</v>
      </c>
    </row>
    <row r="12" spans="1:8" ht="12.75">
      <c r="A12" t="s">
        <v>17</v>
      </c>
      <c r="B12" s="2">
        <v>1</v>
      </c>
      <c r="C12" s="3">
        <f t="shared" si="0"/>
        <v>2.511742395699897E-05</v>
      </c>
      <c r="E12" s="3"/>
      <c r="F12" s="3"/>
      <c r="G12" t="s">
        <v>7</v>
      </c>
      <c r="H12" s="1" t="s">
        <v>8</v>
      </c>
    </row>
    <row r="14" spans="1:3" ht="12.75">
      <c r="A14" t="s">
        <v>18</v>
      </c>
      <c r="B14" t="s">
        <v>19</v>
      </c>
      <c r="C14" t="s">
        <v>20</v>
      </c>
    </row>
    <row r="15" spans="1:8" ht="12.75">
      <c r="A15" t="s">
        <v>21</v>
      </c>
      <c r="B15" s="4">
        <v>96.4</v>
      </c>
      <c r="C15" s="5">
        <f>+B15</f>
        <v>96.4</v>
      </c>
      <c r="E15" s="5"/>
      <c r="G15" t="s">
        <v>59</v>
      </c>
      <c r="H15" s="1" t="s">
        <v>23</v>
      </c>
    </row>
    <row r="16" spans="1:8" ht="12.75">
      <c r="A16" t="s">
        <v>24</v>
      </c>
      <c r="B16" s="4">
        <v>52.6</v>
      </c>
      <c r="C16" s="5">
        <f>+IF(ISNUMBER(F26),1/((1/B16)+F26),B16)</f>
        <v>37.09946368018519</v>
      </c>
      <c r="E16" s="5"/>
      <c r="G16" t="s">
        <v>59</v>
      </c>
      <c r="H16" s="1" t="s">
        <v>23</v>
      </c>
    </row>
    <row r="17" spans="1:8" ht="12.75">
      <c r="A17" t="s">
        <v>25</v>
      </c>
      <c r="B17" s="4">
        <v>89.3</v>
      </c>
      <c r="C17" s="5">
        <f>+B17</f>
        <v>89.3</v>
      </c>
      <c r="E17" s="5"/>
      <c r="G17" t="s">
        <v>59</v>
      </c>
      <c r="H17" s="1" t="s">
        <v>26</v>
      </c>
    </row>
    <row r="18" spans="1:8" ht="12.75">
      <c r="A18" t="s">
        <v>27</v>
      </c>
      <c r="B18" s="4">
        <v>51</v>
      </c>
      <c r="C18" s="5">
        <f>+IF(ISNUMBER(F26),1/((1/B18)+F26),B18)</f>
        <v>36.296318113597636</v>
      </c>
      <c r="E18" s="5"/>
      <c r="G18" t="s">
        <v>59</v>
      </c>
      <c r="H18" s="1" t="s">
        <v>26</v>
      </c>
    </row>
    <row r="20" spans="1:8" ht="12.75">
      <c r="A20" t="s">
        <v>28</v>
      </c>
      <c r="B20" t="s">
        <v>29</v>
      </c>
      <c r="C20" t="s">
        <v>30</v>
      </c>
      <c r="D20" t="s">
        <v>31</v>
      </c>
      <c r="E20" t="s">
        <v>30</v>
      </c>
      <c r="F20" t="s">
        <v>32</v>
      </c>
      <c r="G20" t="s">
        <v>33</v>
      </c>
      <c r="H20" s="1" t="s">
        <v>34</v>
      </c>
    </row>
    <row r="21" spans="1:8" ht="12.75">
      <c r="A21" t="s">
        <v>35</v>
      </c>
      <c r="B21" s="2">
        <v>0.49</v>
      </c>
      <c r="C21">
        <f>+IF(ISNUMBER(B21),C30,0)</f>
        <v>7644</v>
      </c>
      <c r="D21" s="2">
        <v>0.45</v>
      </c>
      <c r="E21">
        <f>+IF(ISNUMBER(D21),C30,0)</f>
        <v>7644</v>
      </c>
      <c r="F21" s="6">
        <f aca="true" t="shared" si="1" ref="F21:F26">+IF(ISNUMBER(AVERAGE(B21,D21)),AVERAGE(B21,D21)/60,"N/A")</f>
        <v>0.007833333333333333</v>
      </c>
      <c r="G21" t="s">
        <v>33</v>
      </c>
      <c r="H21" s="1" t="s">
        <v>34</v>
      </c>
    </row>
    <row r="22" spans="1:8" ht="12.75">
      <c r="A22" t="s">
        <v>36</v>
      </c>
      <c r="B22" s="2">
        <v>0.34</v>
      </c>
      <c r="C22">
        <f>+IF(ISNUMBER(B22),C32,0)</f>
        <v>1093</v>
      </c>
      <c r="D22" s="2">
        <v>0.29</v>
      </c>
      <c r="E22">
        <f>+IF(ISNUMBER(D22),C32,0)</f>
        <v>1093</v>
      </c>
      <c r="F22" s="6">
        <f t="shared" si="1"/>
        <v>0.00525</v>
      </c>
      <c r="G22" t="s">
        <v>33</v>
      </c>
      <c r="H22" s="1" t="s">
        <v>34</v>
      </c>
    </row>
    <row r="23" spans="1:8" ht="12.75">
      <c r="A23" t="s">
        <v>37</v>
      </c>
      <c r="B23" s="2">
        <v>0.35</v>
      </c>
      <c r="C23">
        <f>+IF(ISNUMBER(B23),C37,0)</f>
        <v>1911</v>
      </c>
      <c r="D23" s="2">
        <v>0.36</v>
      </c>
      <c r="E23">
        <f>+IF(ISNUMBER(D23),C37,0)</f>
        <v>1911</v>
      </c>
      <c r="F23" s="6">
        <f t="shared" si="1"/>
        <v>0.005916666666666666</v>
      </c>
      <c r="G23" t="s">
        <v>33</v>
      </c>
      <c r="H23" s="1" t="s">
        <v>34</v>
      </c>
    </row>
    <row r="24" spans="1:8" ht="12.75">
      <c r="A24" t="s">
        <v>38</v>
      </c>
      <c r="B24" s="2">
        <v>0.65</v>
      </c>
      <c r="C24">
        <f>+IF(ISNUMBER(B24),C39,0)</f>
        <v>2811</v>
      </c>
      <c r="D24" s="2">
        <v>0.63</v>
      </c>
      <c r="E24">
        <f>+IF(ISNUMBER(D24),C39,0)</f>
        <v>2811</v>
      </c>
      <c r="F24" s="6">
        <f t="shared" si="1"/>
        <v>0.010666666666666666</v>
      </c>
      <c r="G24" t="s">
        <v>33</v>
      </c>
      <c r="H24" s="1" t="s">
        <v>34</v>
      </c>
    </row>
    <row r="25" spans="1:8" ht="12.75">
      <c r="A25" t="s">
        <v>39</v>
      </c>
      <c r="B25" s="2"/>
      <c r="C25">
        <f>+IF(ISNUMBER(B25),C31,0)</f>
        <v>0</v>
      </c>
      <c r="D25" s="2"/>
      <c r="E25">
        <f>+IF(ISNUMBER(D25),C31,0)</f>
        <v>0</v>
      </c>
      <c r="F25" s="6" t="str">
        <f t="shared" si="1"/>
        <v>N/A</v>
      </c>
      <c r="G25" t="s">
        <v>33</v>
      </c>
      <c r="H25" s="1" t="s">
        <v>34</v>
      </c>
    </row>
    <row r="26" spans="1:6" ht="12.75">
      <c r="A26" t="s">
        <v>40</v>
      </c>
      <c r="B26">
        <f>+IF(ISNUMBER(B21*C21+B22*C22+B23*C23+B24*C24+B25*C25),(B21*C21+B22*C22+B23*C23+B24*C24+B25*C25)/C26,"N/A")</f>
        <v>0.4913574559774129</v>
      </c>
      <c r="C26">
        <f>+SUM(C21:C25)</f>
        <v>13459</v>
      </c>
      <c r="D26">
        <f>+IF(ISNUMBER(D21*E21+D22*E22+D23*E23+D24*E24+D25*E25),(D21*E21+D22*E22+D23*E23+D24*E24+D25*E25)/E26,"N/A")</f>
        <v>0.4618218292592317</v>
      </c>
      <c r="E26">
        <f>+SUM(E21:E25)</f>
        <v>13459</v>
      </c>
      <c r="F26" s="6">
        <f t="shared" si="1"/>
        <v>0.007943160710305371</v>
      </c>
    </row>
    <row r="27" ht="12.75">
      <c r="B27" s="7"/>
    </row>
    <row r="28" spans="1:3" ht="12.75">
      <c r="A28" t="s">
        <v>41</v>
      </c>
      <c r="B28" t="s">
        <v>60</v>
      </c>
      <c r="C28" t="s">
        <v>61</v>
      </c>
    </row>
    <row r="29" spans="1:8" ht="12.75">
      <c r="A29" t="s">
        <v>44</v>
      </c>
      <c r="B29" s="2">
        <v>1651</v>
      </c>
      <c r="C29" s="2">
        <v>726</v>
      </c>
      <c r="D29" s="5"/>
      <c r="E29" s="5"/>
      <c r="G29" t="s">
        <v>1</v>
      </c>
      <c r="H29" s="1" t="s">
        <v>2</v>
      </c>
    </row>
    <row r="30" spans="1:8" ht="12.75">
      <c r="A30" t="s">
        <v>45</v>
      </c>
      <c r="B30" s="2">
        <v>11735</v>
      </c>
      <c r="C30" s="2">
        <v>7644</v>
      </c>
      <c r="D30" s="5"/>
      <c r="E30" s="5"/>
      <c r="G30" t="s">
        <v>1</v>
      </c>
      <c r="H30" s="1" t="s">
        <v>2</v>
      </c>
    </row>
    <row r="31" spans="1:8" ht="12.75">
      <c r="A31" t="s">
        <v>46</v>
      </c>
      <c r="B31" s="2">
        <v>4855</v>
      </c>
      <c r="C31" s="2">
        <v>1694</v>
      </c>
      <c r="D31" s="5"/>
      <c r="E31" s="5"/>
      <c r="G31" t="s">
        <v>1</v>
      </c>
      <c r="H31" s="1" t="s">
        <v>2</v>
      </c>
    </row>
    <row r="32" spans="1:8" ht="12.75">
      <c r="A32" t="s">
        <v>47</v>
      </c>
      <c r="B32" s="2">
        <v>2590</v>
      </c>
      <c r="C32" s="2">
        <v>1093</v>
      </c>
      <c r="D32" s="5"/>
      <c r="E32" s="5"/>
      <c r="G32" t="s">
        <v>1</v>
      </c>
      <c r="H32" s="1" t="s">
        <v>2</v>
      </c>
    </row>
    <row r="33" spans="1:8" ht="12.75">
      <c r="A33" t="s">
        <v>48</v>
      </c>
      <c r="B33" s="2">
        <v>401</v>
      </c>
      <c r="C33" s="2">
        <v>217</v>
      </c>
      <c r="D33" s="5"/>
      <c r="E33" s="5"/>
      <c r="G33" t="s">
        <v>1</v>
      </c>
      <c r="H33" s="1" t="s">
        <v>2</v>
      </c>
    </row>
    <row r="34" spans="1:8" ht="12.75">
      <c r="A34" t="s">
        <v>49</v>
      </c>
      <c r="B34" s="2">
        <v>1437</v>
      </c>
      <c r="C34" s="2">
        <v>796</v>
      </c>
      <c r="D34" s="5"/>
      <c r="E34" s="5"/>
      <c r="G34" t="s">
        <v>1</v>
      </c>
      <c r="H34" s="1" t="s">
        <v>2</v>
      </c>
    </row>
    <row r="35" spans="1:8" ht="12.75">
      <c r="A35" t="s">
        <v>50</v>
      </c>
      <c r="B35" s="2">
        <v>985</v>
      </c>
      <c r="C35" s="2">
        <v>342</v>
      </c>
      <c r="D35" s="5"/>
      <c r="E35" s="5"/>
      <c r="G35" t="s">
        <v>1</v>
      </c>
      <c r="H35" s="1" t="s">
        <v>2</v>
      </c>
    </row>
    <row r="36" spans="1:8" ht="12.75">
      <c r="A36" t="s">
        <v>51</v>
      </c>
      <c r="B36" s="2">
        <v>2461</v>
      </c>
      <c r="C36" s="2">
        <v>1110</v>
      </c>
      <c r="D36" s="5"/>
      <c r="E36" s="5"/>
      <c r="G36" t="s">
        <v>1</v>
      </c>
      <c r="H36" s="1" t="s">
        <v>2</v>
      </c>
    </row>
    <row r="37" spans="1:8" ht="12.75">
      <c r="A37" t="s">
        <v>52</v>
      </c>
      <c r="B37" s="2">
        <v>3570</v>
      </c>
      <c r="C37" s="2">
        <v>1911</v>
      </c>
      <c r="D37" s="5"/>
      <c r="E37" s="5"/>
      <c r="G37" t="s">
        <v>1</v>
      </c>
      <c r="H37" s="1" t="s">
        <v>2</v>
      </c>
    </row>
    <row r="38" spans="1:8" ht="12.75">
      <c r="A38" t="s">
        <v>53</v>
      </c>
      <c r="B38" s="2">
        <v>1183</v>
      </c>
      <c r="C38" s="2">
        <v>476</v>
      </c>
      <c r="D38" s="5"/>
      <c r="E38" s="5"/>
      <c r="G38" t="s">
        <v>1</v>
      </c>
      <c r="H38" s="1" t="s">
        <v>2</v>
      </c>
    </row>
    <row r="39" spans="1:8" ht="12.75">
      <c r="A39" t="s">
        <v>54</v>
      </c>
      <c r="B39" s="2">
        <v>4906</v>
      </c>
      <c r="C39" s="2">
        <v>2811</v>
      </c>
      <c r="D39" s="5"/>
      <c r="E39" s="5"/>
      <c r="G39" t="s">
        <v>1</v>
      </c>
      <c r="H39" s="1" t="s">
        <v>2</v>
      </c>
    </row>
    <row r="40" spans="1:8" ht="12.75">
      <c r="A40" t="s">
        <v>55</v>
      </c>
      <c r="B40" s="2">
        <v>475</v>
      </c>
      <c r="C40" s="2">
        <v>126</v>
      </c>
      <c r="D40" s="5"/>
      <c r="E40" s="5"/>
      <c r="G40" t="s">
        <v>1</v>
      </c>
      <c r="H40" s="1" t="s">
        <v>2</v>
      </c>
    </row>
    <row r="41" spans="1:8" ht="12.75">
      <c r="A41" t="s">
        <v>56</v>
      </c>
      <c r="B41" s="2">
        <v>2036</v>
      </c>
      <c r="C41" s="2">
        <v>867</v>
      </c>
      <c r="D41" s="5"/>
      <c r="E41" s="5"/>
      <c r="G41" t="s">
        <v>1</v>
      </c>
      <c r="H41" s="1" t="s">
        <v>2</v>
      </c>
    </row>
    <row r="42" spans="1:8" ht="12.75">
      <c r="A42" t="s">
        <v>57</v>
      </c>
      <c r="B42" s="2">
        <v>984</v>
      </c>
      <c r="C42" s="2">
        <v>478</v>
      </c>
      <c r="D42" s="5"/>
      <c r="E42" s="5"/>
      <c r="G42" t="s">
        <v>1</v>
      </c>
      <c r="H42" s="1" t="s">
        <v>2</v>
      </c>
    </row>
    <row r="43" spans="2:5" ht="12.75">
      <c r="B43">
        <f>+SUM(B29:B42)</f>
        <v>39269</v>
      </c>
      <c r="C43" s="2"/>
      <c r="D43" s="5"/>
      <c r="E43" s="5"/>
    </row>
    <row r="44" spans="1:8" ht="12.75">
      <c r="A44" t="s">
        <v>58</v>
      </c>
      <c r="B44" s="3">
        <f>+SUM(C29:C42)/B43</f>
        <v>0.5167180218492958</v>
      </c>
      <c r="C44" s="10"/>
      <c r="D44" s="5"/>
      <c r="E44" s="5"/>
      <c r="G44" t="s">
        <v>1</v>
      </c>
      <c r="H44" s="1" t="s">
        <v>2</v>
      </c>
    </row>
  </sheetData>
  <sheetProtection selectLockedCells="1" selectUnlockedCells="1"/>
  <hyperlinks>
    <hyperlink ref="H1" r:id="rId1" display="http://www.transport.govt.nz/ourwork/TMIF/Pages/TV001.aspx"/>
    <hyperlink ref="H3" r:id="rId2" display="http://www.transport.govt.nz/ourwork/TMIF/Pages/TV034.aspx"/>
    <hyperlink ref="H4" r:id="rId3" display="http://www.transport.govt.nz/ourwork/TMIF/Pages/TV034.aspx"/>
    <hyperlink ref="H5" r:id="rId4" display="http://www.transport.govt.nz/ourwork/TMIF/Pages/TV034.aspx"/>
    <hyperlink ref="H6" r:id="rId5" display="http://www.transport.govt.nz/ourwork/TMIF/Pages/TV034.aspx"/>
    <hyperlink ref="H7" r:id="rId6" display="http://www.transport.govt.nz/ourwork/TMIF/Pages/TV034.aspx"/>
    <hyperlink ref="H8" r:id="rId7" display="http://www.transport.govt.nz/ourwork/TMIF/Pages/TV034.aspx"/>
    <hyperlink ref="H9" r:id="rId8" display="http://www.transport.govt.nz/ourwork/TMIF/Pages/TV034.aspx"/>
    <hyperlink ref="H10" r:id="rId9" display="http://www.transport.govt.nz/ourwork/TMIF/Pages/TV034.aspx"/>
    <hyperlink ref="H11" r:id="rId10" display="http://www.transport.govt.nz/ourwork/TMIF/Pages/TV034.aspx"/>
    <hyperlink ref="H12" r:id="rId11" display="http://www.transport.govt.nz/ourwork/TMIF/Pages/TV034.aspx"/>
    <hyperlink ref="H15" r:id="rId12" display="http://www.transport.govt.nz/research/roadsafetysurveys/speedsurveys/2012speedsurveyresultscarspeeds/"/>
    <hyperlink ref="H16" r:id="rId13" display="http://www.transport.govt.nz/research/roadsafetysurveys/speedsurveys/2012speedsurveyresultscarspeeds/"/>
    <hyperlink ref="H17" r:id="rId14" display="http://www.transport.govt.nz/research/roadsafetysurveys/speedsurveys/2012speedsurveyresultsheavyvehiclespeeds/"/>
    <hyperlink ref="H18" r:id="rId15" display="http://www.transport.govt.nz/research/roadsafetysurveys/speedsurveys/2012speedsurveyresultsheavyvehiclespeeds/"/>
    <hyperlink ref="H20" r:id="rId16" display="http://www.transport.govt.nz/ourwork/tmif/networkreliability/nr002/"/>
    <hyperlink ref="H21" r:id="rId17" display="http://www.transport.govt.nz/ourwork/tmif/networkreliability/nr002/"/>
    <hyperlink ref="H22" r:id="rId18" display="http://www.transport.govt.nz/ourwork/tmif/networkreliability/nr002/"/>
    <hyperlink ref="H23" r:id="rId19" display="http://www.transport.govt.nz/ourwork/tmif/networkreliability/nr002/"/>
    <hyperlink ref="H24" r:id="rId20" display="http://www.transport.govt.nz/ourwork/tmif/networkreliability/nr002/"/>
    <hyperlink ref="H25" r:id="rId21" display="http://www.transport.govt.nz/ourwork/tmif/networkreliability/nr002/"/>
    <hyperlink ref="H29" r:id="rId22" display="http://www.transport.govt.nz/ourwork/TMIF/Pages/TV001.aspx"/>
    <hyperlink ref="H30" r:id="rId23" display="http://www.transport.govt.nz/ourwork/TMIF/Pages/TV001.aspx"/>
    <hyperlink ref="H31" r:id="rId24" display="http://www.transport.govt.nz/ourwork/TMIF/Pages/TV001.aspx"/>
    <hyperlink ref="H32" r:id="rId25" display="http://www.transport.govt.nz/ourwork/TMIF/Pages/TV001.aspx"/>
    <hyperlink ref="H33" r:id="rId26" display="http://www.transport.govt.nz/ourwork/TMIF/Pages/TV001.aspx"/>
    <hyperlink ref="H34" r:id="rId27" display="http://www.transport.govt.nz/ourwork/TMIF/Pages/TV001.aspx"/>
    <hyperlink ref="H35" r:id="rId28" display="http://www.transport.govt.nz/ourwork/TMIF/Pages/TV001.aspx"/>
    <hyperlink ref="H36" r:id="rId29" display="http://www.transport.govt.nz/ourwork/TMIF/Pages/TV001.aspx"/>
    <hyperlink ref="H37" r:id="rId30" display="http://www.transport.govt.nz/ourwork/TMIF/Pages/TV001.aspx"/>
    <hyperlink ref="H38" r:id="rId31" display="http://www.transport.govt.nz/ourwork/TMIF/Pages/TV001.aspx"/>
    <hyperlink ref="H39" r:id="rId32" display="http://www.transport.govt.nz/ourwork/TMIF/Pages/TV001.aspx"/>
    <hyperlink ref="H40" r:id="rId33" display="http://www.transport.govt.nz/ourwork/TMIF/Pages/TV001.aspx"/>
    <hyperlink ref="H41" r:id="rId34" display="http://www.transport.govt.nz/ourwork/TMIF/Pages/TV001.aspx"/>
    <hyperlink ref="H42" r:id="rId35" display="http://www.transport.govt.nz/ourwork/TMIF/Pages/TV001.aspx"/>
    <hyperlink ref="H44" r:id="rId36" display="http://www.transport.govt.nz/ourwork/TMIF/Pages/TV001.aspx"/>
  </hyperlinks>
  <printOptions/>
  <pageMargins left="0.7875" right="0.7875" top="1.025" bottom="1.025" header="0.7875" footer="0.7875"/>
  <pageSetup horizontalDpi="300" verticalDpi="300" orientation="portrait"/>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sheetPr codeName="Sheet8"/>
  <dimension ref="A1:H44"/>
  <sheetViews>
    <sheetView zoomScale="60" zoomScaleNormal="60" zoomScalePageLayoutView="0" workbookViewId="0" topLeftCell="A1">
      <selection activeCell="B29" sqref="B29"/>
    </sheetView>
  </sheetViews>
  <sheetFormatPr defaultColWidth="11.57421875" defaultRowHeight="12.75"/>
  <cols>
    <col min="1" max="1" width="25.7109375" style="0" customWidth="1"/>
    <col min="2" max="2" width="12.8515625" style="0" customWidth="1"/>
    <col min="3" max="3" width="17.8515625" style="0" customWidth="1"/>
    <col min="4" max="4" width="23.00390625" style="0" customWidth="1"/>
    <col min="5" max="5" width="17.8515625" style="0" customWidth="1"/>
    <col min="6" max="6" width="22.8515625" style="0" customWidth="1"/>
    <col min="7" max="7" width="14.140625" style="0" customWidth="1"/>
  </cols>
  <sheetData>
    <row r="1" spans="1:8" ht="12.75">
      <c r="A1" t="s">
        <v>0</v>
      </c>
      <c r="B1">
        <f>+SUM(B3:B12)</f>
        <v>40453</v>
      </c>
      <c r="G1" t="s">
        <v>1</v>
      </c>
      <c r="H1" s="1" t="s">
        <v>2</v>
      </c>
    </row>
    <row r="2" spans="1:3" ht="12.75">
      <c r="A2" t="s">
        <v>3</v>
      </c>
      <c r="B2" t="s">
        <v>4</v>
      </c>
      <c r="C2" t="s">
        <v>5</v>
      </c>
    </row>
    <row r="3" spans="1:8" ht="12.75">
      <c r="A3" t="s">
        <v>6</v>
      </c>
      <c r="B3" s="2">
        <v>28409</v>
      </c>
      <c r="C3" s="3">
        <f aca="true" t="shared" si="0" ref="C3:C12">+B3/$B$1</f>
        <v>0.7022717721800608</v>
      </c>
      <c r="E3" s="3"/>
      <c r="F3" s="3"/>
      <c r="G3" t="s">
        <v>7</v>
      </c>
      <c r="H3" s="1" t="s">
        <v>8</v>
      </c>
    </row>
    <row r="4" spans="1:8" ht="12.75">
      <c r="A4" t="s">
        <v>9</v>
      </c>
      <c r="B4" s="2">
        <v>3193</v>
      </c>
      <c r="C4" s="3">
        <f t="shared" si="0"/>
        <v>0.07893110523323363</v>
      </c>
      <c r="E4" s="3"/>
      <c r="F4" s="3"/>
      <c r="G4" t="s">
        <v>7</v>
      </c>
      <c r="H4" s="1" t="s">
        <v>8</v>
      </c>
    </row>
    <row r="5" spans="1:8" ht="12.75">
      <c r="A5" t="s">
        <v>10</v>
      </c>
      <c r="B5" s="2">
        <v>1679</v>
      </c>
      <c r="C5" s="3">
        <f t="shared" si="0"/>
        <v>0.041504956369119717</v>
      </c>
      <c r="E5" s="3"/>
      <c r="F5" s="3"/>
      <c r="G5" t="s">
        <v>7</v>
      </c>
      <c r="H5" s="1" t="s">
        <v>8</v>
      </c>
    </row>
    <row r="6" spans="1:8" ht="12.75">
      <c r="A6" t="s">
        <v>11</v>
      </c>
      <c r="B6" s="2">
        <v>4002</v>
      </c>
      <c r="C6" s="3">
        <f t="shared" si="0"/>
        <v>0.09892962203050454</v>
      </c>
      <c r="E6" s="3"/>
      <c r="F6" s="3"/>
      <c r="G6" t="s">
        <v>7</v>
      </c>
      <c r="H6" s="1" t="s">
        <v>8</v>
      </c>
    </row>
    <row r="7" spans="1:8" ht="12.75">
      <c r="A7" t="s">
        <v>12</v>
      </c>
      <c r="B7" s="2">
        <v>319</v>
      </c>
      <c r="C7" s="3">
        <f t="shared" si="0"/>
        <v>0.007885694509677897</v>
      </c>
      <c r="E7" s="3"/>
      <c r="F7" s="3"/>
      <c r="G7" t="s">
        <v>7</v>
      </c>
      <c r="H7" s="1" t="s">
        <v>8</v>
      </c>
    </row>
    <row r="8" spans="1:8" ht="12.75">
      <c r="A8" t="s">
        <v>13</v>
      </c>
      <c r="B8" s="2">
        <v>14</v>
      </c>
      <c r="C8" s="3">
        <f t="shared" si="0"/>
        <v>0.0003460806367883717</v>
      </c>
      <c r="E8" s="3"/>
      <c r="F8" s="3"/>
      <c r="G8" t="s">
        <v>7</v>
      </c>
      <c r="H8" s="1" t="s">
        <v>8</v>
      </c>
    </row>
    <row r="9" spans="1:8" ht="12.75">
      <c r="A9" t="s">
        <v>14</v>
      </c>
      <c r="B9" s="2">
        <v>2614</v>
      </c>
      <c r="C9" s="3">
        <f t="shared" si="0"/>
        <v>0.06461819889748598</v>
      </c>
      <c r="E9" s="3"/>
      <c r="F9" s="3"/>
      <c r="G9" t="s">
        <v>7</v>
      </c>
      <c r="H9" s="1" t="s">
        <v>8</v>
      </c>
    </row>
    <row r="10" spans="1:8" ht="12.75">
      <c r="A10" t="s">
        <v>15</v>
      </c>
      <c r="B10" s="2">
        <v>4</v>
      </c>
      <c r="C10" s="3">
        <f t="shared" si="0"/>
        <v>9.888018193953477E-05</v>
      </c>
      <c r="E10" s="3"/>
      <c r="F10" s="3"/>
      <c r="G10" t="s">
        <v>7</v>
      </c>
      <c r="H10" s="1" t="s">
        <v>8</v>
      </c>
    </row>
    <row r="11" spans="1:8" ht="12.75">
      <c r="A11" t="s">
        <v>16</v>
      </c>
      <c r="B11" s="2">
        <v>218</v>
      </c>
      <c r="C11" s="3">
        <f t="shared" si="0"/>
        <v>0.005388969915704645</v>
      </c>
      <c r="E11" s="3"/>
      <c r="F11" s="3"/>
      <c r="G11" t="s">
        <v>7</v>
      </c>
      <c r="H11" s="1" t="s">
        <v>8</v>
      </c>
    </row>
    <row r="12" spans="1:8" ht="12.75">
      <c r="A12" t="s">
        <v>17</v>
      </c>
      <c r="B12" s="2">
        <v>1</v>
      </c>
      <c r="C12" s="3">
        <f t="shared" si="0"/>
        <v>2.4720045484883692E-05</v>
      </c>
      <c r="E12" s="3"/>
      <c r="F12" s="3"/>
      <c r="G12" t="s">
        <v>7</v>
      </c>
      <c r="H12" s="1" t="s">
        <v>8</v>
      </c>
    </row>
    <row r="14" spans="1:3" ht="12.75">
      <c r="A14" t="s">
        <v>18</v>
      </c>
      <c r="B14" t="s">
        <v>19</v>
      </c>
      <c r="C14" t="s">
        <v>20</v>
      </c>
    </row>
    <row r="15" spans="1:8" ht="12.75">
      <c r="A15" t="s">
        <v>21</v>
      </c>
      <c r="B15" s="4">
        <v>96.3</v>
      </c>
      <c r="C15" s="5">
        <f>+B15</f>
        <v>96.3</v>
      </c>
      <c r="E15" s="5"/>
      <c r="G15" t="s">
        <v>59</v>
      </c>
      <c r="H15" s="1" t="s">
        <v>23</v>
      </c>
    </row>
    <row r="16" spans="1:8" ht="12.75">
      <c r="A16" t="s">
        <v>24</v>
      </c>
      <c r="B16" s="4">
        <v>52.5</v>
      </c>
      <c r="C16" s="5">
        <f>+IF(ISNUMBER(F26),1/((1/B16)+F26),B16)</f>
        <v>36.543778379961914</v>
      </c>
      <c r="E16" s="5"/>
      <c r="G16" t="s">
        <v>59</v>
      </c>
      <c r="H16" s="1" t="s">
        <v>23</v>
      </c>
    </row>
    <row r="17" spans="1:8" ht="12.75">
      <c r="A17" t="s">
        <v>25</v>
      </c>
      <c r="B17" s="4">
        <v>88.6</v>
      </c>
      <c r="C17" s="5">
        <f>+B17</f>
        <v>88.6</v>
      </c>
      <c r="E17" s="5"/>
      <c r="G17" t="s">
        <v>59</v>
      </c>
      <c r="H17" s="1" t="s">
        <v>26</v>
      </c>
    </row>
    <row r="18" spans="1:8" ht="12.75">
      <c r="A18" t="s">
        <v>27</v>
      </c>
      <c r="B18" s="4">
        <v>50.5</v>
      </c>
      <c r="C18" s="5">
        <f>+IF(ISNUMBER(F26),1/((1/B18)+F26),B18)</f>
        <v>35.563394921260105</v>
      </c>
      <c r="E18" s="5"/>
      <c r="G18" t="s">
        <v>59</v>
      </c>
      <c r="H18" s="1" t="s">
        <v>26</v>
      </c>
    </row>
    <row r="20" spans="1:8" ht="12.75">
      <c r="A20" t="s">
        <v>28</v>
      </c>
      <c r="B20" t="s">
        <v>29</v>
      </c>
      <c r="C20" t="s">
        <v>30</v>
      </c>
      <c r="D20" t="s">
        <v>31</v>
      </c>
      <c r="E20" t="s">
        <v>30</v>
      </c>
      <c r="F20" t="s">
        <v>32</v>
      </c>
      <c r="G20" t="s">
        <v>33</v>
      </c>
      <c r="H20" s="1" t="s">
        <v>34</v>
      </c>
    </row>
    <row r="21" spans="1:8" ht="12.75">
      <c r="A21" t="s">
        <v>35</v>
      </c>
      <c r="B21" s="2">
        <v>0.5700000000000001</v>
      </c>
      <c r="C21">
        <f>+IF(ISNUMBER(B21),C30,0)</f>
        <v>7767</v>
      </c>
      <c r="D21" s="2">
        <v>0.47</v>
      </c>
      <c r="E21">
        <f>+IF(ISNUMBER(D21),C30,0)</f>
        <v>7767</v>
      </c>
      <c r="F21" s="6">
        <f aca="true" t="shared" si="1" ref="F21:F26">+IF(ISNUMBER(AVERAGE(B21,D21)),AVERAGE(B21,D21)/60,"N/A")</f>
        <v>0.008666666666666666</v>
      </c>
      <c r="G21" t="s">
        <v>33</v>
      </c>
      <c r="H21" s="1" t="s">
        <v>34</v>
      </c>
    </row>
    <row r="22" spans="1:8" ht="12.75">
      <c r="A22" t="s">
        <v>36</v>
      </c>
      <c r="B22" s="2">
        <v>0.33</v>
      </c>
      <c r="C22">
        <f>+IF(ISNUMBER(B22),C32,0)</f>
        <v>1116</v>
      </c>
      <c r="D22" s="2">
        <v>0.33</v>
      </c>
      <c r="E22">
        <f>+IF(ISNUMBER(D22),C32,0)</f>
        <v>1116</v>
      </c>
      <c r="F22" s="6">
        <f t="shared" si="1"/>
        <v>0.0055000000000000005</v>
      </c>
      <c r="G22" t="s">
        <v>33</v>
      </c>
      <c r="H22" s="1" t="s">
        <v>34</v>
      </c>
    </row>
    <row r="23" spans="1:8" ht="12.75">
      <c r="A23" t="s">
        <v>37</v>
      </c>
      <c r="B23" s="2">
        <v>0.34</v>
      </c>
      <c r="C23">
        <f>+IF(ISNUMBER(B23),C37,0)</f>
        <v>1865</v>
      </c>
      <c r="D23" s="2">
        <v>0.32</v>
      </c>
      <c r="E23">
        <f>+IF(ISNUMBER(D23),C37,0)</f>
        <v>1865</v>
      </c>
      <c r="F23" s="6">
        <f t="shared" si="1"/>
        <v>0.0055000000000000005</v>
      </c>
      <c r="G23" t="s">
        <v>33</v>
      </c>
      <c r="H23" s="1" t="s">
        <v>34</v>
      </c>
    </row>
    <row r="24" spans="1:8" ht="12.75">
      <c r="A24" t="s">
        <v>38</v>
      </c>
      <c r="B24" s="2">
        <v>0.63</v>
      </c>
      <c r="C24">
        <f>+IF(ISNUMBER(B24),C39,0)</f>
        <v>2938</v>
      </c>
      <c r="D24" s="2">
        <v>0.6000000000000001</v>
      </c>
      <c r="E24">
        <f>+IF(ISNUMBER(D24),C39,0)</f>
        <v>2938</v>
      </c>
      <c r="F24" s="6">
        <f t="shared" si="1"/>
        <v>0.01025</v>
      </c>
      <c r="G24" t="s">
        <v>33</v>
      </c>
      <c r="H24" s="1" t="s">
        <v>34</v>
      </c>
    </row>
    <row r="25" spans="1:8" ht="12.75">
      <c r="A25" t="s">
        <v>39</v>
      </c>
      <c r="B25" s="2"/>
      <c r="C25">
        <f>+IF(ISNUMBER(B25),C31,0)</f>
        <v>0</v>
      </c>
      <c r="D25" s="2"/>
      <c r="E25">
        <f>+IF(ISNUMBER(D25),C31,0)</f>
        <v>0</v>
      </c>
      <c r="F25" s="6" t="str">
        <f t="shared" si="1"/>
        <v>N/A</v>
      </c>
      <c r="G25" t="s">
        <v>33</v>
      </c>
      <c r="H25" s="1" t="s">
        <v>34</v>
      </c>
    </row>
    <row r="26" spans="1:6" ht="12.75">
      <c r="A26" t="s">
        <v>40</v>
      </c>
      <c r="B26">
        <f>+IF(ISNUMBER(B21*C21+B22*C22+B23*C23+B24*C24+B25*C25),(B21*C21+B22*C22+B23*C23+B24*C24+B25*C25)/C26,"N/A")</f>
        <v>0.5319677042232939</v>
      </c>
      <c r="C26">
        <f>+SUM(C21:C25)</f>
        <v>13686</v>
      </c>
      <c r="D26">
        <f>+IF(ISNUMBER(D21*E21+D22*E22+D23*E23+D24*E24+D25*E25),(D21*E21+D22*E22+D23*E23+D24*E24+D25*E25)/E26,"N/A")</f>
        <v>0.4660507087534707</v>
      </c>
      <c r="E26">
        <f>+SUM(E21:E25)</f>
        <v>13686</v>
      </c>
      <c r="F26" s="6">
        <f t="shared" si="1"/>
        <v>0.008316820108139705</v>
      </c>
    </row>
    <row r="27" ht="12.75">
      <c r="B27" s="7"/>
    </row>
    <row r="28" spans="1:3" ht="12.75">
      <c r="A28" t="s">
        <v>41</v>
      </c>
      <c r="B28" t="s">
        <v>60</v>
      </c>
      <c r="C28" t="s">
        <v>61</v>
      </c>
    </row>
    <row r="29" spans="1:8" ht="12.75">
      <c r="A29" t="s">
        <v>44</v>
      </c>
      <c r="B29" s="2">
        <v>1651</v>
      </c>
      <c r="C29" s="2">
        <v>727</v>
      </c>
      <c r="D29" s="5"/>
      <c r="E29" s="5"/>
      <c r="G29" t="s">
        <v>1</v>
      </c>
      <c r="H29" s="1" t="s">
        <v>2</v>
      </c>
    </row>
    <row r="30" spans="1:8" ht="12.75">
      <c r="A30" t="s">
        <v>45</v>
      </c>
      <c r="B30" s="2">
        <v>11853</v>
      </c>
      <c r="C30" s="2">
        <v>7767</v>
      </c>
      <c r="D30" s="5"/>
      <c r="E30" s="5"/>
      <c r="G30" t="s">
        <v>1</v>
      </c>
      <c r="H30" s="1" t="s">
        <v>2</v>
      </c>
    </row>
    <row r="31" spans="1:8" ht="12.75">
      <c r="A31" t="s">
        <v>46</v>
      </c>
      <c r="B31" s="2">
        <v>4872</v>
      </c>
      <c r="C31" s="2">
        <v>1715</v>
      </c>
      <c r="D31" s="5"/>
      <c r="E31" s="5"/>
      <c r="G31" t="s">
        <v>1</v>
      </c>
      <c r="H31" s="1" t="s">
        <v>2</v>
      </c>
    </row>
    <row r="32" spans="1:8" ht="12.75">
      <c r="A32" t="s">
        <v>47</v>
      </c>
      <c r="B32" s="2">
        <v>2585</v>
      </c>
      <c r="C32" s="2">
        <v>1116</v>
      </c>
      <c r="D32" s="5"/>
      <c r="E32" s="5"/>
      <c r="G32" t="s">
        <v>1</v>
      </c>
      <c r="H32" s="1" t="s">
        <v>2</v>
      </c>
    </row>
    <row r="33" spans="1:8" ht="12.75">
      <c r="A33" t="s">
        <v>48</v>
      </c>
      <c r="B33" s="2">
        <v>385</v>
      </c>
      <c r="C33" s="2">
        <v>217</v>
      </c>
      <c r="D33" s="5"/>
      <c r="E33" s="5"/>
      <c r="G33" t="s">
        <v>1</v>
      </c>
      <c r="H33" s="1" t="s">
        <v>2</v>
      </c>
    </row>
    <row r="34" spans="1:8" ht="12.75">
      <c r="A34" t="s">
        <v>49</v>
      </c>
      <c r="B34" s="2">
        <v>1500</v>
      </c>
      <c r="C34" s="2">
        <v>843</v>
      </c>
      <c r="D34" s="5"/>
      <c r="E34" s="5"/>
      <c r="G34" t="s">
        <v>1</v>
      </c>
      <c r="H34" s="1" t="s">
        <v>2</v>
      </c>
    </row>
    <row r="35" spans="1:8" ht="12.75">
      <c r="A35" t="s">
        <v>50</v>
      </c>
      <c r="B35" s="2">
        <v>991</v>
      </c>
      <c r="C35" s="2">
        <v>348</v>
      </c>
      <c r="D35" s="5"/>
      <c r="E35" s="5"/>
      <c r="G35" t="s">
        <v>1</v>
      </c>
      <c r="H35" s="1" t="s">
        <v>2</v>
      </c>
    </row>
    <row r="36" spans="1:8" ht="12.75">
      <c r="A36" t="s">
        <v>51</v>
      </c>
      <c r="B36" s="2">
        <v>2460</v>
      </c>
      <c r="C36" s="2">
        <v>1102</v>
      </c>
      <c r="D36" s="5"/>
      <c r="E36" s="5"/>
      <c r="G36" t="s">
        <v>1</v>
      </c>
      <c r="H36" s="1" t="s">
        <v>2</v>
      </c>
    </row>
    <row r="37" spans="1:8" ht="12.75">
      <c r="A37" t="s">
        <v>52</v>
      </c>
      <c r="B37" s="2">
        <v>3499</v>
      </c>
      <c r="C37" s="2">
        <v>1865</v>
      </c>
      <c r="D37" s="5"/>
      <c r="E37" s="5"/>
      <c r="G37" t="s">
        <v>1</v>
      </c>
      <c r="H37" s="1" t="s">
        <v>2</v>
      </c>
    </row>
    <row r="38" spans="1:8" ht="12.75">
      <c r="A38" t="s">
        <v>53</v>
      </c>
      <c r="B38" s="2">
        <v>1332</v>
      </c>
      <c r="C38" s="2">
        <v>566</v>
      </c>
      <c r="D38" s="5"/>
      <c r="E38" s="5"/>
      <c r="G38" t="s">
        <v>1</v>
      </c>
      <c r="H38" s="1" t="s">
        <v>2</v>
      </c>
    </row>
    <row r="39" spans="1:8" ht="12.75">
      <c r="A39" t="s">
        <v>54</v>
      </c>
      <c r="B39" s="2">
        <v>5160</v>
      </c>
      <c r="C39" s="2">
        <v>2938</v>
      </c>
      <c r="D39" s="5"/>
      <c r="E39" s="5"/>
      <c r="G39" t="s">
        <v>1</v>
      </c>
      <c r="H39" s="1" t="s">
        <v>2</v>
      </c>
    </row>
    <row r="40" spans="1:8" ht="12.75">
      <c r="A40" t="s">
        <v>55</v>
      </c>
      <c r="B40" s="2">
        <v>531</v>
      </c>
      <c r="C40" s="2">
        <v>122</v>
      </c>
      <c r="D40" s="5"/>
      <c r="E40" s="5"/>
      <c r="G40" t="s">
        <v>1</v>
      </c>
      <c r="H40" s="1" t="s">
        <v>2</v>
      </c>
    </row>
    <row r="41" spans="1:8" ht="12.75">
      <c r="A41" t="s">
        <v>56</v>
      </c>
      <c r="B41" s="2">
        <v>2135</v>
      </c>
      <c r="C41" s="2">
        <v>871</v>
      </c>
      <c r="D41" s="5"/>
      <c r="E41" s="5"/>
      <c r="G41" t="s">
        <v>1</v>
      </c>
      <c r="H41" s="1" t="s">
        <v>2</v>
      </c>
    </row>
    <row r="42" spans="1:8" ht="12.75">
      <c r="A42" t="s">
        <v>57</v>
      </c>
      <c r="B42" s="2">
        <v>1039</v>
      </c>
      <c r="C42" s="2">
        <v>484</v>
      </c>
      <c r="D42" s="5"/>
      <c r="E42" s="5"/>
      <c r="G42" t="s">
        <v>1</v>
      </c>
      <c r="H42" s="1" t="s">
        <v>2</v>
      </c>
    </row>
    <row r="43" spans="2:5" ht="12.75">
      <c r="B43">
        <f>+SUM(B29:B42)</f>
        <v>39993</v>
      </c>
      <c r="C43" s="2"/>
      <c r="D43" s="5"/>
      <c r="E43" s="5"/>
    </row>
    <row r="44" spans="1:8" ht="12.75">
      <c r="A44" t="s">
        <v>58</v>
      </c>
      <c r="B44" s="3">
        <f>+SUM(C29:C42)/B43</f>
        <v>0.517115495211662</v>
      </c>
      <c r="C44" s="10"/>
      <c r="D44" s="5"/>
      <c r="E44" s="5"/>
      <c r="G44" t="s">
        <v>1</v>
      </c>
      <c r="H44" s="1" t="s">
        <v>2</v>
      </c>
    </row>
  </sheetData>
  <sheetProtection selectLockedCells="1" selectUnlockedCells="1"/>
  <hyperlinks>
    <hyperlink ref="H1" r:id="rId1" display="http://www.transport.govt.nz/ourwork/TMIF/Pages/TV001.aspx"/>
    <hyperlink ref="H3" r:id="rId2" display="http://www.transport.govt.nz/ourwork/TMIF/Pages/TV034.aspx"/>
    <hyperlink ref="H4" r:id="rId3" display="http://www.transport.govt.nz/ourwork/TMIF/Pages/TV034.aspx"/>
    <hyperlink ref="H5" r:id="rId4" display="http://www.transport.govt.nz/ourwork/TMIF/Pages/TV034.aspx"/>
    <hyperlink ref="H6" r:id="rId5" display="http://www.transport.govt.nz/ourwork/TMIF/Pages/TV034.aspx"/>
    <hyperlink ref="H7" r:id="rId6" display="http://www.transport.govt.nz/ourwork/TMIF/Pages/TV034.aspx"/>
    <hyperlink ref="H8" r:id="rId7" display="http://www.transport.govt.nz/ourwork/TMIF/Pages/TV034.aspx"/>
    <hyperlink ref="H9" r:id="rId8" display="http://www.transport.govt.nz/ourwork/TMIF/Pages/TV034.aspx"/>
    <hyperlink ref="H10" r:id="rId9" display="http://www.transport.govt.nz/ourwork/TMIF/Pages/TV034.aspx"/>
    <hyperlink ref="H11" r:id="rId10" display="http://www.transport.govt.nz/ourwork/TMIF/Pages/TV034.aspx"/>
    <hyperlink ref="H12" r:id="rId11" display="http://www.transport.govt.nz/ourwork/TMIF/Pages/TV034.aspx"/>
    <hyperlink ref="H15" r:id="rId12" display="http://www.transport.govt.nz/research/roadsafetysurveys/speedsurveys/2012speedsurveyresultscarspeeds/"/>
    <hyperlink ref="H16" r:id="rId13" display="http://www.transport.govt.nz/research/roadsafetysurveys/speedsurveys/2012speedsurveyresultscarspeeds/"/>
    <hyperlink ref="H17" r:id="rId14" display="http://www.transport.govt.nz/research/roadsafetysurveys/speedsurveys/2012speedsurveyresultsheavyvehiclespeeds/"/>
    <hyperlink ref="H18" r:id="rId15" display="http://www.transport.govt.nz/research/roadsafetysurveys/speedsurveys/2012speedsurveyresultsheavyvehiclespeeds/"/>
    <hyperlink ref="H20" r:id="rId16" display="http://www.transport.govt.nz/ourwork/tmif/networkreliability/nr002/"/>
    <hyperlink ref="H21" r:id="rId17" display="http://www.transport.govt.nz/ourwork/tmif/networkreliability/nr002/"/>
    <hyperlink ref="H22" r:id="rId18" display="http://www.transport.govt.nz/ourwork/tmif/networkreliability/nr002/"/>
    <hyperlink ref="H23" r:id="rId19" display="http://www.transport.govt.nz/ourwork/tmif/networkreliability/nr002/"/>
    <hyperlink ref="H24" r:id="rId20" display="http://www.transport.govt.nz/ourwork/tmif/networkreliability/nr002/"/>
    <hyperlink ref="H25" r:id="rId21" display="http://www.transport.govt.nz/ourwork/tmif/networkreliability/nr002/"/>
    <hyperlink ref="H29" r:id="rId22" display="http://www.transport.govt.nz/ourwork/TMIF/Pages/TV001.aspx"/>
    <hyperlink ref="H30" r:id="rId23" display="http://www.transport.govt.nz/ourwork/TMIF/Pages/TV001.aspx"/>
    <hyperlink ref="H31" r:id="rId24" display="http://www.transport.govt.nz/ourwork/TMIF/Pages/TV001.aspx"/>
    <hyperlink ref="H32" r:id="rId25" display="http://www.transport.govt.nz/ourwork/TMIF/Pages/TV001.aspx"/>
    <hyperlink ref="H33" r:id="rId26" display="http://www.transport.govt.nz/ourwork/TMIF/Pages/TV001.aspx"/>
    <hyperlink ref="H34" r:id="rId27" display="http://www.transport.govt.nz/ourwork/TMIF/Pages/TV001.aspx"/>
    <hyperlink ref="H35" r:id="rId28" display="http://www.transport.govt.nz/ourwork/TMIF/Pages/TV001.aspx"/>
    <hyperlink ref="H36" r:id="rId29" display="http://www.transport.govt.nz/ourwork/TMIF/Pages/TV001.aspx"/>
    <hyperlink ref="H37" r:id="rId30" display="http://www.transport.govt.nz/ourwork/TMIF/Pages/TV001.aspx"/>
    <hyperlink ref="H38" r:id="rId31" display="http://www.transport.govt.nz/ourwork/TMIF/Pages/TV001.aspx"/>
    <hyperlink ref="H39" r:id="rId32" display="http://www.transport.govt.nz/ourwork/TMIF/Pages/TV001.aspx"/>
    <hyperlink ref="H40" r:id="rId33" display="http://www.transport.govt.nz/ourwork/TMIF/Pages/TV001.aspx"/>
    <hyperlink ref="H41" r:id="rId34" display="http://www.transport.govt.nz/ourwork/TMIF/Pages/TV001.aspx"/>
    <hyperlink ref="H42" r:id="rId35" display="http://www.transport.govt.nz/ourwork/TMIF/Pages/TV001.aspx"/>
    <hyperlink ref="H44" r:id="rId36" display="http://www.transport.govt.nz/ourwork/TMIF/Pages/TV001.aspx"/>
  </hyperlinks>
  <printOptions/>
  <pageMargins left="0.7875" right="0.7875" top="1.025" bottom="1.025" header="0.7875" footer="0.7875"/>
  <pageSetup horizontalDpi="300" verticalDpi="300"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sheetPr codeName="Sheet9"/>
  <dimension ref="A1:H44"/>
  <sheetViews>
    <sheetView zoomScale="60" zoomScaleNormal="60" zoomScalePageLayoutView="0" workbookViewId="0" topLeftCell="A1">
      <selection activeCell="B29" sqref="B29"/>
    </sheetView>
  </sheetViews>
  <sheetFormatPr defaultColWidth="11.57421875" defaultRowHeight="12.75"/>
  <cols>
    <col min="1" max="1" width="25.7109375" style="0" customWidth="1"/>
    <col min="2" max="2" width="12.8515625" style="0" customWidth="1"/>
    <col min="3" max="3" width="17.8515625" style="0" customWidth="1"/>
    <col min="4" max="4" width="23.00390625" style="0" customWidth="1"/>
    <col min="5" max="5" width="17.8515625" style="0" customWidth="1"/>
    <col min="6" max="6" width="22.8515625" style="0" customWidth="1"/>
    <col min="7" max="7" width="14.140625" style="0" customWidth="1"/>
  </cols>
  <sheetData>
    <row r="1" spans="1:8" ht="12.75">
      <c r="A1" t="s">
        <v>0</v>
      </c>
      <c r="B1">
        <f>+SUM(B3:B12)</f>
        <v>39965</v>
      </c>
      <c r="G1" t="s">
        <v>1</v>
      </c>
      <c r="H1" s="1" t="s">
        <v>2</v>
      </c>
    </row>
    <row r="2" spans="1:3" ht="12.75">
      <c r="A2" t="s">
        <v>3</v>
      </c>
      <c r="B2" t="s">
        <v>4</v>
      </c>
      <c r="C2" t="s">
        <v>5</v>
      </c>
    </row>
    <row r="3" spans="1:8" ht="12.75">
      <c r="A3" t="s">
        <v>6</v>
      </c>
      <c r="B3" s="2">
        <v>27873</v>
      </c>
      <c r="C3" s="3">
        <f aca="true" t="shared" si="0" ref="C3:C12">+B3/$B$1</f>
        <v>0.6974352558488678</v>
      </c>
      <c r="E3" s="3"/>
      <c r="F3" s="3"/>
      <c r="G3" t="s">
        <v>7</v>
      </c>
      <c r="H3" s="1" t="s">
        <v>8</v>
      </c>
    </row>
    <row r="4" spans="1:8" ht="12.75">
      <c r="A4" t="s">
        <v>9</v>
      </c>
      <c r="B4" s="2">
        <v>3098</v>
      </c>
      <c r="C4" s="3">
        <f t="shared" si="0"/>
        <v>0.07751782809958714</v>
      </c>
      <c r="E4" s="3"/>
      <c r="F4" s="3"/>
      <c r="G4" t="s">
        <v>7</v>
      </c>
      <c r="H4" s="1" t="s">
        <v>8</v>
      </c>
    </row>
    <row r="5" spans="1:8" ht="12.75">
      <c r="A5" t="s">
        <v>10</v>
      </c>
      <c r="B5" s="2">
        <v>1601</v>
      </c>
      <c r="C5" s="3">
        <f t="shared" si="0"/>
        <v>0.04006005254597773</v>
      </c>
      <c r="E5" s="3"/>
      <c r="F5" s="3"/>
      <c r="G5" t="s">
        <v>7</v>
      </c>
      <c r="H5" s="1" t="s">
        <v>8</v>
      </c>
    </row>
    <row r="6" spans="1:8" ht="12.75">
      <c r="A6" t="s">
        <v>11</v>
      </c>
      <c r="B6" s="2">
        <v>4184</v>
      </c>
      <c r="C6" s="3">
        <f t="shared" si="0"/>
        <v>0.1046916051545102</v>
      </c>
      <c r="E6" s="3"/>
      <c r="F6" s="3"/>
      <c r="G6" t="s">
        <v>7</v>
      </c>
      <c r="H6" s="1" t="s">
        <v>8</v>
      </c>
    </row>
    <row r="7" spans="1:8" ht="12.75">
      <c r="A7" t="s">
        <v>12</v>
      </c>
      <c r="B7" s="2">
        <v>357</v>
      </c>
      <c r="C7" s="3">
        <f t="shared" si="0"/>
        <v>0.008932816214187414</v>
      </c>
      <c r="E7" s="3"/>
      <c r="F7" s="3"/>
      <c r="G7" t="s">
        <v>7</v>
      </c>
      <c r="H7" s="1" t="s">
        <v>8</v>
      </c>
    </row>
    <row r="8" spans="1:8" ht="12.75">
      <c r="A8" t="s">
        <v>13</v>
      </c>
      <c r="B8" s="2">
        <v>13</v>
      </c>
      <c r="C8" s="3">
        <f t="shared" si="0"/>
        <v>0.0003252846240460403</v>
      </c>
      <c r="E8" s="3"/>
      <c r="F8" s="3"/>
      <c r="G8" t="s">
        <v>7</v>
      </c>
      <c r="H8" s="1" t="s">
        <v>8</v>
      </c>
    </row>
    <row r="9" spans="1:8" ht="12.75">
      <c r="A9" t="s">
        <v>14</v>
      </c>
      <c r="B9" s="2">
        <v>2610</v>
      </c>
      <c r="C9" s="3">
        <f t="shared" si="0"/>
        <v>0.06530714375078193</v>
      </c>
      <c r="E9" s="3"/>
      <c r="F9" s="3"/>
      <c r="G9" t="s">
        <v>7</v>
      </c>
      <c r="H9" s="1" t="s">
        <v>8</v>
      </c>
    </row>
    <row r="10" spans="1:8" ht="12.75">
      <c r="A10" t="s">
        <v>15</v>
      </c>
      <c r="B10" s="2">
        <v>3</v>
      </c>
      <c r="C10" s="3">
        <f t="shared" si="0"/>
        <v>7.506568247216315E-05</v>
      </c>
      <c r="E10" s="3"/>
      <c r="F10" s="3"/>
      <c r="G10" t="s">
        <v>7</v>
      </c>
      <c r="H10" s="1" t="s">
        <v>8</v>
      </c>
    </row>
    <row r="11" spans="1:8" ht="12.75">
      <c r="A11" t="s">
        <v>16</v>
      </c>
      <c r="B11" s="2">
        <v>225</v>
      </c>
      <c r="C11" s="3">
        <f t="shared" si="0"/>
        <v>0.005629926185412235</v>
      </c>
      <c r="E11" s="3"/>
      <c r="F11" s="3"/>
      <c r="G11" t="s">
        <v>7</v>
      </c>
      <c r="H11" s="1" t="s">
        <v>8</v>
      </c>
    </row>
    <row r="12" spans="1:8" ht="12.75">
      <c r="A12" t="s">
        <v>17</v>
      </c>
      <c r="B12" s="2">
        <v>1</v>
      </c>
      <c r="C12" s="3">
        <f t="shared" si="0"/>
        <v>2.5021894157387716E-05</v>
      </c>
      <c r="E12" s="3"/>
      <c r="F12" s="3"/>
      <c r="G12" t="s">
        <v>7</v>
      </c>
      <c r="H12" s="1" t="s">
        <v>8</v>
      </c>
    </row>
    <row r="14" spans="1:3" ht="12.75">
      <c r="A14" t="s">
        <v>18</v>
      </c>
      <c r="B14" t="s">
        <v>19</v>
      </c>
      <c r="C14" t="s">
        <v>20</v>
      </c>
    </row>
    <row r="15" spans="1:8" ht="12.75">
      <c r="A15" t="s">
        <v>21</v>
      </c>
      <c r="B15" s="4">
        <v>96.6</v>
      </c>
      <c r="C15" s="5">
        <f>+B15</f>
        <v>96.6</v>
      </c>
      <c r="E15" s="5"/>
      <c r="G15" t="s">
        <v>59</v>
      </c>
      <c r="H15" s="1" t="s">
        <v>23</v>
      </c>
    </row>
    <row r="16" spans="1:8" ht="12.75">
      <c r="A16" t="s">
        <v>24</v>
      </c>
      <c r="B16" s="4">
        <v>52.6</v>
      </c>
      <c r="C16" s="5">
        <f>+IF(ISNUMBER(F26),1/((1/B16)+F26),B16)</f>
        <v>37.07591517672715</v>
      </c>
      <c r="E16" s="5"/>
      <c r="G16" t="s">
        <v>59</v>
      </c>
      <c r="H16" s="1" t="s">
        <v>23</v>
      </c>
    </row>
    <row r="17" spans="1:8" ht="12.75">
      <c r="A17" t="s">
        <v>25</v>
      </c>
      <c r="B17" s="4">
        <v>89.2</v>
      </c>
      <c r="C17" s="5">
        <f>+B17</f>
        <v>89.2</v>
      </c>
      <c r="E17" s="5"/>
      <c r="G17" t="s">
        <v>59</v>
      </c>
      <c r="H17" s="1" t="s">
        <v>26</v>
      </c>
    </row>
    <row r="18" spans="1:8" ht="12.75">
      <c r="A18" t="s">
        <v>27</v>
      </c>
      <c r="B18" s="4">
        <v>50.9</v>
      </c>
      <c r="C18" s="5">
        <f>+IF(ISNUMBER(F26),1/((1/B18)+F26),B18)</f>
        <v>36.22316144942176</v>
      </c>
      <c r="E18" s="5"/>
      <c r="G18" t="s">
        <v>59</v>
      </c>
      <c r="H18" s="1" t="s">
        <v>26</v>
      </c>
    </row>
    <row r="20" spans="1:8" ht="12.75">
      <c r="A20" t="s">
        <v>28</v>
      </c>
      <c r="B20" t="s">
        <v>29</v>
      </c>
      <c r="C20" t="s">
        <v>30</v>
      </c>
      <c r="D20" t="s">
        <v>31</v>
      </c>
      <c r="E20" t="s">
        <v>30</v>
      </c>
      <c r="F20" t="s">
        <v>32</v>
      </c>
      <c r="G20" t="s">
        <v>33</v>
      </c>
      <c r="H20" s="1" t="s">
        <v>34</v>
      </c>
    </row>
    <row r="21" spans="1:8" ht="12.75">
      <c r="A21" t="s">
        <v>35</v>
      </c>
      <c r="B21" s="2">
        <v>0.53</v>
      </c>
      <c r="C21">
        <f>+IF(ISNUMBER(B21),C30,0)</f>
        <v>7902</v>
      </c>
      <c r="D21" s="2">
        <v>0.42</v>
      </c>
      <c r="E21">
        <f>+IF(ISNUMBER(D21),C30,0)</f>
        <v>7902</v>
      </c>
      <c r="F21" s="6">
        <f aca="true" t="shared" si="1" ref="F21:F26">+IF(ISNUMBER(AVERAGE(B21,D21)),AVERAGE(B21,D21)/60,"N/A")</f>
        <v>0.007916666666666666</v>
      </c>
      <c r="G21" t="s">
        <v>33</v>
      </c>
      <c r="H21" s="1" t="s">
        <v>34</v>
      </c>
    </row>
    <row r="22" spans="1:8" ht="12.75">
      <c r="A22" t="s">
        <v>36</v>
      </c>
      <c r="B22" s="2">
        <v>0.37</v>
      </c>
      <c r="C22">
        <f>+IF(ISNUMBER(B22),C32,0)</f>
        <v>1106</v>
      </c>
      <c r="D22" s="2">
        <v>0.34</v>
      </c>
      <c r="E22">
        <f>+IF(ISNUMBER(D22),C32,0)</f>
        <v>1106</v>
      </c>
      <c r="F22" s="6">
        <f t="shared" si="1"/>
        <v>0.005916666666666666</v>
      </c>
      <c r="G22" t="s">
        <v>33</v>
      </c>
      <c r="H22" s="1" t="s">
        <v>34</v>
      </c>
    </row>
    <row r="23" spans="1:8" ht="12.75">
      <c r="A23" t="s">
        <v>37</v>
      </c>
      <c r="B23" s="2">
        <v>0.41</v>
      </c>
      <c r="C23">
        <f>+IF(ISNUMBER(B23),C37,0)</f>
        <v>1882</v>
      </c>
      <c r="D23" s="2">
        <v>0.33</v>
      </c>
      <c r="E23">
        <f>+IF(ISNUMBER(D23),C37,0)</f>
        <v>1882</v>
      </c>
      <c r="F23" s="6">
        <f t="shared" si="1"/>
        <v>0.006166666666666667</v>
      </c>
      <c r="G23" t="s">
        <v>33</v>
      </c>
      <c r="H23" s="1" t="s">
        <v>34</v>
      </c>
    </row>
    <row r="24" spans="1:8" ht="12.75">
      <c r="A24" t="s">
        <v>38</v>
      </c>
      <c r="B24" s="2">
        <v>0.62</v>
      </c>
      <c r="C24">
        <f>+IF(ISNUMBER(B24),C39,0)</f>
        <v>2932</v>
      </c>
      <c r="D24" s="2">
        <v>0.58</v>
      </c>
      <c r="E24">
        <f>+IF(ISNUMBER(D24),C39,0)</f>
        <v>2932</v>
      </c>
      <c r="F24" s="6">
        <f t="shared" si="1"/>
        <v>0.01</v>
      </c>
      <c r="G24" t="s">
        <v>33</v>
      </c>
      <c r="H24" s="1" t="s">
        <v>34</v>
      </c>
    </row>
    <row r="25" spans="1:8" ht="12.75">
      <c r="A25" t="s">
        <v>39</v>
      </c>
      <c r="B25" s="2"/>
      <c r="C25">
        <f>+IF(ISNUMBER(B25),C31,0)</f>
        <v>0</v>
      </c>
      <c r="D25" s="2"/>
      <c r="E25">
        <f>+IF(ISNUMBER(D25),C31,0)</f>
        <v>0</v>
      </c>
      <c r="F25" s="6" t="str">
        <f t="shared" si="1"/>
        <v>N/A</v>
      </c>
      <c r="G25" t="s">
        <v>33</v>
      </c>
      <c r="H25" s="1" t="s">
        <v>34</v>
      </c>
    </row>
    <row r="26" spans="1:6" ht="12.75">
      <c r="A26" t="s">
        <v>40</v>
      </c>
      <c r="B26">
        <f>+IF(ISNUMBER(B21*C21+B22*C22+B23*C23+B24*C24+B25*C25),(B21*C21+B22*C22+B23*C23+B24*C24+B25*C25)/C26,"N/A")</f>
        <v>0.5199493560989727</v>
      </c>
      <c r="C26">
        <f>+SUM(C21:C25)</f>
        <v>13822</v>
      </c>
      <c r="D26">
        <f>+IF(ISNUMBER(D21*E21+D22*E22+D23*E23+D24*E24+D25*E25),(D21*E21+D22*E22+D23*E23+D24*E24+D25*E25)/E26,"N/A")</f>
        <v>0.43528432933005357</v>
      </c>
      <c r="E26">
        <f>+SUM(E21:E25)</f>
        <v>13822</v>
      </c>
      <c r="F26" s="6">
        <f t="shared" si="1"/>
        <v>0.007960280711908553</v>
      </c>
    </row>
    <row r="27" ht="12.75">
      <c r="B27" s="7"/>
    </row>
    <row r="28" spans="1:3" ht="12.75">
      <c r="A28" t="s">
        <v>41</v>
      </c>
      <c r="B28" t="s">
        <v>60</v>
      </c>
      <c r="C28" t="s">
        <v>61</v>
      </c>
    </row>
    <row r="29" spans="1:8" ht="12.75">
      <c r="A29" t="s">
        <v>44</v>
      </c>
      <c r="B29" s="2">
        <v>1713</v>
      </c>
      <c r="C29" s="2">
        <v>761</v>
      </c>
      <c r="D29" s="5"/>
      <c r="E29" s="5"/>
      <c r="G29" t="s">
        <v>1</v>
      </c>
      <c r="H29" s="1" t="s">
        <v>2</v>
      </c>
    </row>
    <row r="30" spans="1:8" ht="12.75">
      <c r="A30" t="s">
        <v>45</v>
      </c>
      <c r="B30" s="2">
        <v>12049</v>
      </c>
      <c r="C30" s="2">
        <v>7902</v>
      </c>
      <c r="D30" s="5"/>
      <c r="E30" s="5"/>
      <c r="G30" t="s">
        <v>1</v>
      </c>
      <c r="H30" s="1" t="s">
        <v>2</v>
      </c>
    </row>
    <row r="31" spans="1:8" ht="12.75">
      <c r="A31" t="s">
        <v>46</v>
      </c>
      <c r="B31" s="2">
        <v>4979</v>
      </c>
      <c r="C31" s="2">
        <v>1725</v>
      </c>
      <c r="D31" s="5"/>
      <c r="E31" s="5"/>
      <c r="G31" t="s">
        <v>1</v>
      </c>
      <c r="H31" s="1" t="s">
        <v>2</v>
      </c>
    </row>
    <row r="32" spans="1:8" ht="12.75">
      <c r="A32" t="s">
        <v>47</v>
      </c>
      <c r="B32" s="2">
        <v>2677</v>
      </c>
      <c r="C32" s="2">
        <v>1106</v>
      </c>
      <c r="D32" s="5"/>
      <c r="E32" s="5"/>
      <c r="G32" t="s">
        <v>1</v>
      </c>
      <c r="H32" s="1" t="s">
        <v>2</v>
      </c>
    </row>
    <row r="33" spans="1:8" ht="12.75">
      <c r="A33" t="s">
        <v>48</v>
      </c>
      <c r="B33" s="2">
        <v>398</v>
      </c>
      <c r="C33" s="2">
        <v>218</v>
      </c>
      <c r="D33" s="5"/>
      <c r="E33" s="5"/>
      <c r="G33" t="s">
        <v>1</v>
      </c>
      <c r="H33" s="1" t="s">
        <v>2</v>
      </c>
    </row>
    <row r="34" spans="1:8" ht="12.75">
      <c r="A34" t="s">
        <v>49</v>
      </c>
      <c r="B34" s="2">
        <v>1508</v>
      </c>
      <c r="C34" s="2">
        <v>845</v>
      </c>
      <c r="D34" s="5"/>
      <c r="E34" s="5"/>
      <c r="G34" t="s">
        <v>1</v>
      </c>
      <c r="H34" s="1" t="s">
        <v>2</v>
      </c>
    </row>
    <row r="35" spans="1:8" ht="12.75">
      <c r="A35" t="s">
        <v>50</v>
      </c>
      <c r="B35" s="2">
        <v>1022</v>
      </c>
      <c r="C35" s="2">
        <v>361</v>
      </c>
      <c r="D35" s="5"/>
      <c r="E35" s="5"/>
      <c r="G35" t="s">
        <v>1</v>
      </c>
      <c r="H35" s="1" t="s">
        <v>2</v>
      </c>
    </row>
    <row r="36" spans="1:8" ht="12.75">
      <c r="A36" t="s">
        <v>51</v>
      </c>
      <c r="B36" s="2">
        <v>2477</v>
      </c>
      <c r="C36" s="2">
        <v>1095</v>
      </c>
      <c r="D36" s="5"/>
      <c r="E36" s="5"/>
      <c r="G36" t="s">
        <v>1</v>
      </c>
      <c r="H36" s="1" t="s">
        <v>2</v>
      </c>
    </row>
    <row r="37" spans="1:8" ht="12.75">
      <c r="A37" t="s">
        <v>52</v>
      </c>
      <c r="B37" s="2">
        <v>3560</v>
      </c>
      <c r="C37" s="2">
        <v>1882</v>
      </c>
      <c r="D37" s="5"/>
      <c r="E37" s="5"/>
      <c r="G37" t="s">
        <v>1</v>
      </c>
      <c r="H37" s="1" t="s">
        <v>2</v>
      </c>
    </row>
    <row r="38" spans="1:8" ht="12.75">
      <c r="A38" t="s">
        <v>53</v>
      </c>
      <c r="B38" s="2">
        <v>1300</v>
      </c>
      <c r="C38" s="2">
        <v>554</v>
      </c>
      <c r="D38" s="5"/>
      <c r="E38" s="5"/>
      <c r="G38" t="s">
        <v>1</v>
      </c>
      <c r="H38" s="1" t="s">
        <v>2</v>
      </c>
    </row>
    <row r="39" spans="1:8" ht="12.75">
      <c r="A39" t="s">
        <v>54</v>
      </c>
      <c r="B39" s="2">
        <v>5048</v>
      </c>
      <c r="C39" s="2">
        <v>2932</v>
      </c>
      <c r="D39" s="5"/>
      <c r="E39" s="5"/>
      <c r="G39" t="s">
        <v>1</v>
      </c>
      <c r="H39" s="1" t="s">
        <v>2</v>
      </c>
    </row>
    <row r="40" spans="1:8" ht="12.75">
      <c r="A40" t="s">
        <v>55</v>
      </c>
      <c r="B40" s="2">
        <v>481</v>
      </c>
      <c r="C40" s="2">
        <v>122</v>
      </c>
      <c r="D40" s="5"/>
      <c r="E40" s="5"/>
      <c r="G40" t="s">
        <v>1</v>
      </c>
      <c r="H40" s="1" t="s">
        <v>2</v>
      </c>
    </row>
    <row r="41" spans="1:8" ht="12.75">
      <c r="A41" t="s">
        <v>56</v>
      </c>
      <c r="B41" s="2">
        <v>2115</v>
      </c>
      <c r="C41" s="2">
        <v>879</v>
      </c>
      <c r="D41" s="5"/>
      <c r="E41" s="5"/>
      <c r="G41" t="s">
        <v>1</v>
      </c>
      <c r="H41" s="1" t="s">
        <v>2</v>
      </c>
    </row>
    <row r="42" spans="1:8" ht="12.75">
      <c r="A42" t="s">
        <v>57</v>
      </c>
      <c r="B42" s="2">
        <v>1024</v>
      </c>
      <c r="C42" s="2">
        <v>486</v>
      </c>
      <c r="D42" s="5"/>
      <c r="E42" s="5"/>
      <c r="G42" t="s">
        <v>1</v>
      </c>
      <c r="H42" s="1" t="s">
        <v>2</v>
      </c>
    </row>
    <row r="43" spans="2:5" ht="12.75">
      <c r="B43">
        <f>+SUM(B29:B42)</f>
        <v>40351</v>
      </c>
      <c r="C43" s="2"/>
      <c r="D43" s="5"/>
      <c r="E43" s="5"/>
    </row>
    <row r="44" spans="1:8" ht="12.75">
      <c r="A44" t="s">
        <v>58</v>
      </c>
      <c r="B44" s="3">
        <f>+SUM(C29:C42)/B43</f>
        <v>0.5171619042898565</v>
      </c>
      <c r="C44" s="10"/>
      <c r="D44" s="5"/>
      <c r="E44" s="5"/>
      <c r="G44" t="s">
        <v>1</v>
      </c>
      <c r="H44" s="1" t="s">
        <v>2</v>
      </c>
    </row>
  </sheetData>
  <sheetProtection selectLockedCells="1" selectUnlockedCells="1"/>
  <hyperlinks>
    <hyperlink ref="H1" r:id="rId1" display="http://www.transport.govt.nz/ourwork/TMIF/Pages/TV001.aspx"/>
    <hyperlink ref="H3" r:id="rId2" display="http://www.transport.govt.nz/ourwork/TMIF/Pages/TV034.aspx"/>
    <hyperlink ref="H4" r:id="rId3" display="http://www.transport.govt.nz/ourwork/TMIF/Pages/TV034.aspx"/>
    <hyperlink ref="H5" r:id="rId4" display="http://www.transport.govt.nz/ourwork/TMIF/Pages/TV034.aspx"/>
    <hyperlink ref="H6" r:id="rId5" display="http://www.transport.govt.nz/ourwork/TMIF/Pages/TV034.aspx"/>
    <hyperlink ref="H7" r:id="rId6" display="http://www.transport.govt.nz/ourwork/TMIF/Pages/TV034.aspx"/>
    <hyperlink ref="H8" r:id="rId7" display="http://www.transport.govt.nz/ourwork/TMIF/Pages/TV034.aspx"/>
    <hyperlink ref="H9" r:id="rId8" display="http://www.transport.govt.nz/ourwork/TMIF/Pages/TV034.aspx"/>
    <hyperlink ref="H10" r:id="rId9" display="http://www.transport.govt.nz/ourwork/TMIF/Pages/TV034.aspx"/>
    <hyperlink ref="H11" r:id="rId10" display="http://www.transport.govt.nz/ourwork/TMIF/Pages/TV034.aspx"/>
    <hyperlink ref="H12" r:id="rId11" display="http://www.transport.govt.nz/ourwork/TMIF/Pages/TV034.aspx"/>
    <hyperlink ref="H15" r:id="rId12" display="http://www.transport.govt.nz/research/roadsafetysurveys/speedsurveys/2012speedsurveyresultscarspeeds/"/>
    <hyperlink ref="H16" r:id="rId13" display="http://www.transport.govt.nz/research/roadsafetysurveys/speedsurveys/2012speedsurveyresultscarspeeds/"/>
    <hyperlink ref="H17" r:id="rId14" display="http://www.transport.govt.nz/research/roadsafetysurveys/speedsurveys/2012speedsurveyresultsheavyvehiclespeeds/"/>
    <hyperlink ref="H18" r:id="rId15" display="http://www.transport.govt.nz/research/roadsafetysurveys/speedsurveys/2012speedsurveyresultsheavyvehiclespeeds/"/>
    <hyperlink ref="H20" r:id="rId16" display="http://www.transport.govt.nz/ourwork/tmif/networkreliability/nr002/"/>
    <hyperlink ref="H21" r:id="rId17" display="http://www.transport.govt.nz/ourwork/tmif/networkreliability/nr002/"/>
    <hyperlink ref="H22" r:id="rId18" display="http://www.transport.govt.nz/ourwork/tmif/networkreliability/nr002/"/>
    <hyperlink ref="H23" r:id="rId19" display="http://www.transport.govt.nz/ourwork/tmif/networkreliability/nr002/"/>
    <hyperlink ref="H24" r:id="rId20" display="http://www.transport.govt.nz/ourwork/tmif/networkreliability/nr002/"/>
    <hyperlink ref="H25" r:id="rId21" display="http://www.transport.govt.nz/ourwork/tmif/networkreliability/nr002/"/>
    <hyperlink ref="H29" r:id="rId22" display="http://www.transport.govt.nz/ourwork/TMIF/Pages/TV001.aspx"/>
    <hyperlink ref="H30" r:id="rId23" display="http://www.transport.govt.nz/ourwork/TMIF/Pages/TV001.aspx"/>
    <hyperlink ref="H31" r:id="rId24" display="http://www.transport.govt.nz/ourwork/TMIF/Pages/TV001.aspx"/>
    <hyperlink ref="H32" r:id="rId25" display="http://www.transport.govt.nz/ourwork/TMIF/Pages/TV001.aspx"/>
    <hyperlink ref="H33" r:id="rId26" display="http://www.transport.govt.nz/ourwork/TMIF/Pages/TV001.aspx"/>
    <hyperlink ref="H34" r:id="rId27" display="http://www.transport.govt.nz/ourwork/TMIF/Pages/TV001.aspx"/>
    <hyperlink ref="H35" r:id="rId28" display="http://www.transport.govt.nz/ourwork/TMIF/Pages/TV001.aspx"/>
    <hyperlink ref="H36" r:id="rId29" display="http://www.transport.govt.nz/ourwork/TMIF/Pages/TV001.aspx"/>
    <hyperlink ref="H37" r:id="rId30" display="http://www.transport.govt.nz/ourwork/TMIF/Pages/TV001.aspx"/>
    <hyperlink ref="H38" r:id="rId31" display="http://www.transport.govt.nz/ourwork/TMIF/Pages/TV001.aspx"/>
    <hyperlink ref="H39" r:id="rId32" display="http://www.transport.govt.nz/ourwork/TMIF/Pages/TV001.aspx"/>
    <hyperlink ref="H40" r:id="rId33" display="http://www.transport.govt.nz/ourwork/TMIF/Pages/TV001.aspx"/>
    <hyperlink ref="H41" r:id="rId34" display="http://www.transport.govt.nz/ourwork/TMIF/Pages/TV001.aspx"/>
    <hyperlink ref="H42" r:id="rId35" display="http://www.transport.govt.nz/ourwork/TMIF/Pages/TV001.aspx"/>
    <hyperlink ref="H44" r:id="rId36" display="http://www.transport.govt.nz/ourwork/TMIF/Pages/TV001.aspx"/>
  </hyperlinks>
  <printOptions/>
  <pageMargins left="0.7875" right="0.7875" top="1.025" bottom="1.025" header="0.7875" footer="0.7875"/>
  <pageSetup horizontalDpi="300" verticalDpi="300"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Somervell</dc:creator>
  <cp:keywords/>
  <dc:description/>
  <cp:lastModifiedBy>Elizabeth Somervell</cp:lastModifiedBy>
  <dcterms:created xsi:type="dcterms:W3CDTF">2014-05-13T04:26:18Z</dcterms:created>
  <dcterms:modified xsi:type="dcterms:W3CDTF">2014-05-13T04:49:49Z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-1592416852</vt:i4>
  </property>
  <property fmtid="{D5CDD505-2E9C-101B-9397-08002B2CF9AE}" pid="3" name="_NewReviewCycle">
    <vt:lpwstr/>
  </property>
  <property fmtid="{D5CDD505-2E9C-101B-9397-08002B2CF9AE}" pid="4" name="_EmailSubject">
    <vt:lpwstr>NIWA report</vt:lpwstr>
  </property>
  <property fmtid="{D5CDD505-2E9C-101B-9397-08002B2CF9AE}" pid="5" name="_AuthorEmail">
    <vt:lpwstr>Josh.Fyfe@mfe.govt.nz</vt:lpwstr>
  </property>
  <property fmtid="{D5CDD505-2E9C-101B-9397-08002B2CF9AE}" pid="6" name="_AuthorEmailDisplayName">
    <vt:lpwstr>Josh Fyfe</vt:lpwstr>
  </property>
</Properties>
</file>