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activeTab="0"/>
  </bookViews>
  <sheets>
    <sheet name="Assessment Sheet" sheetId="1" r:id="rId1"/>
    <sheet name="Results" sheetId="2" r:id="rId2"/>
    <sheet name="References" sheetId="3" r:id="rId3"/>
    <sheet name="HAIL &amp; Data" sheetId="4" r:id="rId4"/>
  </sheets>
  <definedNames>
    <definedName name="Aquifer_1">'HAIL &amp; Data'!$B$59</definedName>
    <definedName name="Aquifer_2">'HAIL &amp; Data'!$B$60</definedName>
    <definedName name="Aquifer_3">'HAIL &amp; Data'!$B$61</definedName>
    <definedName name="Aquifer_4">'HAIL &amp; Data'!$B$62</definedName>
    <definedName name="Aquifer_5">'HAIL &amp; Data'!$B$63</definedName>
    <definedName name="Aquifer_6">'HAIL &amp; Data'!$B$64</definedName>
    <definedName name="Aquifer_types">'HAIL &amp; Data'!$B$59:$B$64</definedName>
    <definedName name="CellVal_1">'Assessment Sheet'!$E$15</definedName>
    <definedName name="CellVal_10">'Assessment Sheet'!$Q$17</definedName>
    <definedName name="CellVal_11">'Assessment Sheet'!$Q$19</definedName>
    <definedName name="CellVal_12">'Assessment Sheet'!$Q$21</definedName>
    <definedName name="CellVal_13">'Assessment Sheet'!$Q$23</definedName>
    <definedName name="CellVal_15">'Assessment Sheet'!$Q$25</definedName>
    <definedName name="CellVal_16">'Assessment Sheet'!$Q$29</definedName>
    <definedName name="CellVal_17">'Assessment Sheet'!$AB$15</definedName>
    <definedName name="CellVal_18">'Assessment Sheet'!$AB$17</definedName>
    <definedName name="CellVal_19">'Assessment Sheet'!$AB$19</definedName>
    <definedName name="CellVal_2">'Assessment Sheet'!$E$17</definedName>
    <definedName name="CellVal_20">'Assessment Sheet'!$AB$21</definedName>
    <definedName name="CellVal_21">'Assessment Sheet'!$AA$23</definedName>
    <definedName name="CellVal_22">'Assessment Sheet'!$AC$25</definedName>
    <definedName name="CellVal_23">'Assessment Sheet'!$AB$27</definedName>
    <definedName name="CellVal_24">'Assessment Sheet'!$AB$29</definedName>
    <definedName name="CellVal_3">'Assessment Sheet'!$E$19</definedName>
    <definedName name="CellVal_4">'Assessment Sheet'!$E$21</definedName>
    <definedName name="CellVal_5">'Assessment Sheet'!$E$23</definedName>
    <definedName name="CellVal_8">'Assessment Sheet'!$E$29</definedName>
    <definedName name="CellVal_9">'Assessment Sheet'!$Q$15</definedName>
    <definedName name="Comm_1">'Assessment Sheet'!$J$15</definedName>
    <definedName name="Comm_10">'Assessment Sheet'!$S$17</definedName>
    <definedName name="Comm_11">'Assessment Sheet'!$S$19</definedName>
    <definedName name="Comm_12">'Assessment Sheet'!$S$21</definedName>
    <definedName name="Comm_13">'Assessment Sheet'!$S$23</definedName>
    <definedName name="Comm_15">'Assessment Sheet'!$S$25</definedName>
    <definedName name="Comm_16">'Assessment Sheet'!$S$29</definedName>
    <definedName name="Comm_17">'Assessment Sheet'!$AG$15</definedName>
    <definedName name="Comm_18">'Assessment Sheet'!$AG$17</definedName>
    <definedName name="Comm_19">'Assessment Sheet'!$AG$19</definedName>
    <definedName name="Comm_2">'Assessment Sheet'!$J$17</definedName>
    <definedName name="Comm_20">'Assessment Sheet'!$AG$21</definedName>
    <definedName name="Comm_21">'Assessment Sheet'!$AG$23</definedName>
    <definedName name="Comm_22">'Assessment Sheet'!$AG$25</definedName>
    <definedName name="Comm_23">'Assessment Sheet'!$AG$27</definedName>
    <definedName name="Comm_24">'Assessment Sheet'!$AG$29</definedName>
    <definedName name="Comm_3">'Assessment Sheet'!$J$19</definedName>
    <definedName name="Comm_4">'Assessment Sheet'!$J$21</definedName>
    <definedName name="Comm_5">'Assessment Sheet'!$J$23</definedName>
    <definedName name="Comm_8">'Assessment Sheet'!$J$29</definedName>
    <definedName name="Comm_9">'Assessment Sheet'!$S$15</definedName>
    <definedName name="HAIL">'HAIL &amp; Data'!$B$4:$B$54</definedName>
  </definedNames>
  <calcPr fullCalcOnLoad="1"/>
</workbook>
</file>

<file path=xl/comments1.xml><?xml version="1.0" encoding="utf-8"?>
<comments xmlns="http://schemas.openxmlformats.org/spreadsheetml/2006/main">
  <authors>
    <author>Odyseus</author>
    <author>Richard Lucy</author>
  </authors>
  <commentList>
    <comment ref="AB17" authorId="0">
      <text>
        <r>
          <rPr>
            <sz val="8"/>
            <rFont val="Arial"/>
            <family val="2"/>
          </rPr>
          <t>The Extent/Quantity parameter is a hazardous substance property.  It is a measure of the amount of the potentially hazardous substances currently within the ground on the site being assessed.  This must be treated independently of the toxicity, but the quantity combined with the toxicity gives a measure of the hazard at the source.  Thus, the combination of a small quantity of a highly toxic material may present a similar hazard to a large quantity of a substance with a low toxicity.
Determining Extent/Quantity must include an assessment of the historical activities and management practices and subsequent attenuation of any releases that might have occurred in determining what may now exist on the site.  Consideration must also be given to the proportion of the site affected.  A small quantity of affected soil on a relatively small site (where occupancy is likely to be more intense) is more significant for direct contact than the same quantity on a large site.
small quantities – tens to hundreds of litres, tens of cubic metres of soil or less than 10% of the site affected (noting that a residential site with a small quantity of readily accessible soil may present a high risk)
medium quantities – hundreds to thousands of litres or hundreds of cubic metres of soil or10 – 50% of the site affected
large quantities – thousands of litres or hundreds to thousands of cubic metres of soil or greater than 50% of the site affected. 
The Quantity/Extent of hazardous material is distinct from the potential for escape, which is covered by Containment, a Pathway property defining the storage conditions (containment) of the hazard.</t>
        </r>
      </text>
    </comment>
    <comment ref="AB15" authorId="0">
      <text>
        <r>
          <rPr>
            <sz val="8"/>
            <rFont val="Arial"/>
            <family val="2"/>
          </rPr>
          <t>An assessment of the ability of the contaminants to cause adverse human health and environmental effects.  A list of contaminants is presented below for indicative purposes.  However, the toxicity of a contaminant must be assessed for each case.
High concern contaminants:
 - materials which are persistent, bio-accumulative and toxic
 - heavy metals
 - industrial waste (e.g. pesticides, herbicides, paint sludge, acid &amp; alkaline solutions, petroleum hydrocarbons)
 - institutional waste (e.g. laboratories, hospitals)
 - pathological waste and animal carcasses
 - radioactive waste
Medium concern contaminants
 - liquid waste not covered above, incl. non-volatile hydrocarbons (e.g. oil), septic tank pumpings, agricultural and chemical containers
 - food processing wastes
 - non-hazardous incinerator residues
 - municipal solid wastes (domestic)
 - organic and vegetable wastes
 - mining residues
Low concern contaminants
 - industrial and commercial solid wastes (e.g. construction materials such as wood, metal, sand/silt piles, foundry sands)</t>
        </r>
      </text>
    </comment>
    <comment ref="AB19" authorId="0">
      <text>
        <r>
          <rPr>
            <sz val="8"/>
            <rFont val="Arial"/>
            <family val="2"/>
          </rPr>
          <t xml:space="preserve">The mobility parameter assesses the inherent mobility of a hazardous substance, or its ability to be transported along a pathway once released from containment, e.g. volatility, water solubility, likelihood of partitioning to soil or water (log Koc and log Kow values).  This is also distinct from the storage conditions (containment) of the hazard.
This parameter generally applies to liquids and volatile substances that may migrate through the ground to the receptor.  However, where a normally immobile substance could be expected to partition to soil (e.g. many metals and semi-volatile organic compounds) but is also near the surface and therefore available for contact, then treat as high mobility.
Some experience is required to apply this value.  In general, light and volatile organic compounds are typically more mobile (more soluble, less likely to partition to soil) than heavier organic compounds.  Some metals are much less mobile because of their affinity to absorb to soil than others.  The risk presented by these characteristics is pathway dependent.  For example, a compound that migrates rapidly towards an aqueous receptor is also migrating away from a point where direct contact may be made.
Chemical references or Internet databases should be consulted if necessary.  A list of useful Internet sites can be found on the 'References' Page of this template. </t>
        </r>
      </text>
    </comment>
    <comment ref="AB21" authorId="0">
      <text>
        <r>
          <rPr>
            <sz val="8"/>
            <rFont val="Arial"/>
            <family val="2"/>
          </rPr>
          <t>The contaminant parameter is an indicator of the potential release of a stored hazard into the environment.  This parameter does not include natural ground conditions providing containment, but could include engineered soil linings.  Containment provided by low ground permeability is considered as part of other parameters and should not be considered here.
Where the hazard is present in the environment, it is considered to have no containment.  Conversely, secure containment provided by a double skinned fuel storage container in a bunded compound, can be considered to be fully contained.  Potential for containment to be compromised could include single skinned underground storage tanks or poorly bunded storage areas.</t>
        </r>
      </text>
    </comment>
    <comment ref="Q23" authorId="0">
      <text>
        <r>
          <rPr>
            <sz val="8"/>
            <rFont val="Arial"/>
            <family val="2"/>
          </rPr>
          <t>The thickness of overlying low permeability layers, including surface paving where relevant, is a measure of the ability of contaminants to migrate down to any useable aquifers.  The top of any low permeable layers must be taken as the lowest point at which a hazard is released.  A good quality pavement for a surface release can be considered to be the equivalent of &gt;15m of low permeability material overlying an aquifer.</t>
        </r>
      </text>
    </comment>
    <comment ref="AA23" authorId="0">
      <text>
        <r>
          <rPr>
            <sz val="8"/>
            <rFont val="Arial"/>
            <family val="2"/>
          </rPr>
          <t>The surface cover parameter assesses the risk to human health as a result of direct dermal contact with the hazard.  This risk reduces with the increase in effectiveness of the ground surface cover.  Effective cover includes paving, adequate earth cover material over impacted ground (e.g. landfills), such that contact cannot reasonable occur during normal site use.  For semi-volatile contaminants, a thick, well-maintained, grass cover provides some barrier to contact relative to bare earth.  The likelihood of excavation or other disturbance to the soil, with subsequent soil contact, should be considered for the particular site use.</t>
        </r>
      </text>
    </comment>
    <comment ref="AC25" authorId="0">
      <text>
        <r>
          <rPr>
            <sz val="8"/>
            <rFont val="Arial"/>
            <family val="2"/>
          </rPr>
          <t>The soil permeability parameter assesses the risk relating to the inhalation of a sub-surface volatile hazard.  The presence of low permeability ground may reduce the risk associated with the inhalation of the hazard.</t>
        </r>
      </text>
    </comment>
    <comment ref="Q29" authorId="0">
      <text>
        <r>
          <rPr>
            <sz val="8"/>
            <rFont val="Arial"/>
            <family val="2"/>
          </rPr>
          <t xml:space="preserve">The risk relating to exposure to impacted groundwater.  The risk may be to human health through use of groundwater as a source of drinking water, to crops or stock in an agricultural setting or to ecological values where groundwater discharges to a significant waterway.  
Dilution in the receiving waterway must be taken into account in assigning a value to this parameter where discharge of groundwater to surface water is being considered.  In general, the risk to all but the smallest of waterways from groundwater discharge will be low. </t>
        </r>
      </text>
    </comment>
    <comment ref="AB29" authorId="0">
      <text>
        <r>
          <rPr>
            <sz val="8"/>
            <rFont val="Arial"/>
            <family val="2"/>
          </rPr>
          <t>The land use parameter defines the risk to land use receptors in proportion to the exposure of the receptors to a number of factors that are unique to the receptor’s environment.  These include frequency (days per year) and exposure rate (rate at which hazard is ingested, inhaled or   contacted).
For example, a residential receptor has a relatively higher risk than an a worker at an industrial site because of the greater period of time assumed to be spent at home.  Pre-schools and primary schools are given a high value because, although the receptors spend only a small part of the day at the site, there is the likelihood with young children of increased contact with the hazard (e.g. through direct soil ingestion).</t>
        </r>
      </text>
    </comment>
    <comment ref="Q25" authorId="0">
      <text>
        <r>
          <rPr>
            <sz val="8"/>
            <rFont val="Arial"/>
            <family val="2"/>
          </rPr>
          <t>The Distance to User/Aquifer Type parameter is used to assess the ability of a hazardous substance to migrate through an aquifer to a point of use.  Use is broadly defined as a point where a receptor could come in contact, and includes a point of abstraction (a well) or a point of discharge to the surface (a spring) or a surface water body.
The parameter is a measure of the risk for different distances to the point of use as a function of broad permeability ranges, as defined by aquifer types.  The aquifer type must be entered first.  Mobility of the substance is accounted for separately in the Mobility parameter.  Where the user is aware of preferential pathways, for example gravel lenses over short distances within an otherwise low permeability sediments, judgement must be exercised as to what average aquifer type should apply over the distance between the contaminant source and the particular ground water use location.   Where the bulk properties of the underlying aquifer are known (from pump tests) then the most suitable aquifer type should be used.
Fractured rock aquifers are inherently variable and these values must be used with caution.  The values given are to reflect the potential for preferential pathways in rocks such as fractured basalt lava or faulted greywacke.  It is not intended to represent cavernous limestone, where special consideration must be given.</t>
        </r>
      </text>
    </comment>
    <comment ref="AB27" authorId="0">
      <text>
        <r>
          <rPr>
            <sz val="8"/>
            <rFont val="Arial"/>
            <family val="2"/>
          </rPr>
          <t>The depth parameter is used to assess the risk to direct contact receptors as a result of a sub-surface hazard.  The hazard may have been released underground (e.g.. storage tanks), may have been buried (e.g.. landfills) or may have migrated through permeable materials to the watertable.  The risk presented by the hazard will lessen as the depth to the release point increases.</t>
        </r>
      </text>
    </comment>
    <comment ref="Q15" authorId="0">
      <text>
        <r>
          <rPr>
            <sz val="8"/>
            <rFont val="Arial"/>
            <family val="2"/>
          </rPr>
          <t>An assessment of the ability of the contaminants to cause adverse human health and environmental effects.  A list of contaminants is presented below for indicative purposes.  However, the toxicity of a contaminant must be assessed for each case.
High concern contaminants:
 - materials which are persistent, bio-accumulative and toxic
 - heavy metals
 - industrial waste (e.g. pesticides, herbicides, paint sludge, acid &amp; alkaline solutions, petroleum hydrocarbons)
 - institutional waste (e.g. laboratories, hospitals)
 - pathological waste and animal carcasses
 - radioactive waste
Medium concern contaminants
 - liquid waste not covered above, incl. non-volatile hydrocarbons (e.g. oil), septic tank pumpings, agricultural and chemical containers
 - food processing wastes
 - non-hazardous incinerator residues
 - municipal solid wastes (domestic)
 - organic and vegetable wastes
 - mining residues
Low concern contaminants
 - industrial and commercial solid wastes (e.g. construction materials such as wood, metal, sand/silt piles, foundry sands)</t>
        </r>
      </text>
    </comment>
    <comment ref="Q17" authorId="0">
      <text>
        <r>
          <rPr>
            <sz val="8"/>
            <rFont val="Arial"/>
            <family val="2"/>
          </rPr>
          <t>The Extent/Quantity parameter is a hazardous substance property.  It is a measure of the amount of the potentially hazardous substances currently within the ground on the site being assessed.  This must be treated independently of the toxicity, but the quantity combined with the toxicity gives a measure of the hazard at the source.  Thus, the combination of a small quantity of a highly toxic material may present a similar hazard to a large quantity of a substance with a low toxicity.
Determining Extent/Quantity must include an assessment of the historical activities and management practices and subsequent attenuation of any releases that might have occurred in determining what may now exist on the site.
small quantities – tens to hundreds of litres or tens of cubic metres of soil
medium quantities – hundreds to thousands of litres or hundreds of cubic metres of soil
large quantities – thousands of litres or hundreds to thousands of cubic metres of soil
The Quantity/Extent of hazardous material is distinct from the potential for escape, which is covered by Containment, a Pathway property defining the storage conditions (containment) of the hazard.</t>
        </r>
      </text>
    </comment>
    <comment ref="Q19" authorId="0">
      <text>
        <r>
          <rPr>
            <sz val="8"/>
            <rFont val="Arial"/>
            <family val="2"/>
          </rPr>
          <t>The mobility parameter assesses the inherent mobility of the hazardous substance, or its ability to be transported along a pathway once released from containment, e.g. volatility, water solubility, likelihood of partitioning to soil or water (log Koc and log Kow values).  This is also distinct from the storage conditions (containment) of the hazard.
This parameter is generally more significant for liquids and volatile substances that may migrate through the ground to the receptor.  
Some experience is required to apply this value.   In general, light and volatile organic compounds are typically more mobile (more soluble, less likely to partition to soil) than heavier organic compounds.  Some metals are much less mobile because of their affinity to absorb to soil than others.  The risk presented by these characteristics is pathway dependent.  For example, a compound that migrates rapidly towards an aqueous receptor is also migrating away from a point where direct contact may be made.
Chemical references or Internet databases should be consulted if necessary.  A list of useful Internet sites can be found on the 'References' Page of this template.</t>
        </r>
      </text>
    </comment>
    <comment ref="Q21" authorId="0">
      <text>
        <r>
          <rPr>
            <sz val="8"/>
            <rFont val="Arial"/>
            <family val="2"/>
          </rPr>
          <t>The contaminant parameter is an indicator of the potential release of a stored hazard into the environment.  This parameter does not include natural ground conditions providing containment, but could include engineered soil linings.  Containment provided by low ground permeability is considered as part of other parameters and should not be considered here.
Where the hazard is present in the environment, it is considered to have no containment.  Conversely, secure containment provided by a double skinned fuel storage container in a bunded compound, can be considered to be fully contained.  Potential for containment to be compromised could include single skinned underground storage tanks or poorly bunded storage areas.</t>
        </r>
      </text>
    </comment>
    <comment ref="E15" authorId="1">
      <text>
        <r>
          <rPr>
            <sz val="8"/>
            <rFont val="Arial"/>
            <family val="2"/>
          </rPr>
          <t>An assessment of the ability of the contaminants to cause adverse human health and environmental effects.  A list of contaminants is presented below for indicative purposes.  However, the toxicity of a contaminant must be assessed for each case.
High concern contaminants:
 - materials which are persistent, bio-accumulative and toxic
 - heavy metals
 - industrial waste (e.g. pesticides, herbicides, paint sludge, acid &amp; alkaline solutions, petroleum hydrocarbons)
 - institutional waste (e.g. laboratories, hospitals)
 - pathological waste and animal carcasses
 - radioactive waste
Medium concern contaminants
 - liquid waste not covered above, incl. non-volatile hydrocarbons (e.g. oil), septic tank pumpings, agricultural and chemical containers
 - food processing wastes
 - non-hazardous incinerator residues
 - municipal solid wastes (domestic)
 - organic and vegetable wastes
 - mining residues
Low concern contaminants
 - industrial and commercial solid wastes (e.g. construction materials such as wood, metal, sand/silt piles, foundry sands)</t>
        </r>
      </text>
    </comment>
    <comment ref="E19" authorId="1">
      <text>
        <r>
          <rPr>
            <sz val="8"/>
            <rFont val="Tahoma"/>
            <family val="2"/>
          </rPr>
          <t>The mobility parameter assesses the inherent mobility of the hazardous substance, or its ability to be transported along a pathway once released from containment, e.g. volatility, water solubility, likelihood of partitioning to soil or water (log Koc and log Kow values).  This is also distinct from the storage conditions (containment) of the hazard.
This parameter is generally more significant for liquids and volatile substances that may migrate through the ground to the receptor. 
Some experience is required to apply this value.  In general, light and volatile organic compounds are typically more mobile (more soluble, less likely to partition to soil) than heavier organic compounds.  Some metals are much less mobile because of their affinity to absorb to soil than others.  The risk presented by these characteristics is pathway dependent.  For example, a compound that migrates rapidly towards an aqueous receptor is also migrating away from a point where direct contact may be made.
Chemical references or Internet databases should be consulted if necessary.  A list of useful Internet sites can be found on the 'References' Page of this template.</t>
        </r>
      </text>
    </comment>
    <comment ref="E21" authorId="1">
      <text>
        <r>
          <rPr>
            <sz val="8"/>
            <rFont val="Arial"/>
            <family val="2"/>
          </rPr>
          <t>The contaminant parameter is an indicator of the potential release of a stored hazard into the environment.  This parameter does not include natural ground conditions providing containment, but could include engineered soil linings.  Containment provided by low ground permeability is considered as part of other parameters and should not be considered here.
Where the hazard is present in the environment, it is considered to have no containment.  Conversely, secure containment provided by a double skinned fuel storage container in a bunded compound, can be considered to be fully contained.  Potential for containment to be compromised could include single skinned underground storage tanks or poorly bunded storage areas.</t>
        </r>
      </text>
    </comment>
    <comment ref="E23" authorId="1">
      <text>
        <r>
          <rPr>
            <sz val="8"/>
            <rFont val="Arial"/>
            <family val="2"/>
          </rPr>
          <t>The direct or sediment runoff potential or flood potential defines the likelihood of a surface waterway being contaminated by:
 - direct runoff of a leak or spill
 - contaminated sediment transported by storm runoff
 - the surface waterway flooding the site
Choice of value will depend on a combination of surface cover on the site and between the site and waterway, topography (slope and a viable drainage path) and distance to the waterway.  Runoff will be relatively higher for steep, unvegetated or impermeable slopes, with a nearby waterbody, than for flat slopes, vegetated or permeable ground, and/or a distant waterbody. 
Where there is potential for preferential migration (for example through services trenches and stormwater culverts in an urban setting, or surface drains in a rural setting), the runoff potential should be modified to compensate for the more direct flowpaths.
Flood potential will depend on the topography and distance - whether a flood is likely to reach the site - and whether there is any protective cover on the site.  
Estimates of slope, whether there is a viable drainage path and distance  may be obtained from 1:50,000 topographical maps, smaller scale contour mapping that district or city councils may have, estimates from city or district council service plans, or by site inspection.</t>
        </r>
      </text>
    </comment>
    <comment ref="E29" authorId="1">
      <text>
        <r>
          <rPr>
            <sz val="8"/>
            <rFont val="Arial"/>
            <family val="2"/>
          </rPr>
          <t>The risk relating to exposure to impacted surface waters.  The risk may be to human health through use of surface water for recreation or as a source of drinking water, to crops or stock in an agricultural setting, or to ecological values in a significant waterway.</t>
        </r>
      </text>
    </comment>
    <comment ref="E17" authorId="1">
      <text>
        <r>
          <rPr>
            <sz val="8"/>
            <rFont val="Arial"/>
            <family val="2"/>
          </rPr>
          <t>The Extent/Quantity parameter is a hazardous substance property.  It is a measure of the amount of the potentially hazardous substances currently within the ground on the site being assessed.  This must be treated independently of the toxicity, but the quantity combined with the toxicity gives a measure of the hazard at the source.  Thus, the combination of a small quantity of a highly toxic material may present a similar hazard to a large quantity of a substance with a low toxicity.
Determining Extent/Quantity must include an assessment of the historical activities and management practices and subsequent attenuation of any releases that might have occurred in determining what may now exist on the site.
small quantities – tens to hundreds of litres or tens of cubic metres of soil
medium quantities – hundreds to thousands of litres or hundreds of cubic metres of soil
large quantities – thousands of litres or hundreds to thousands of cubic metres of soil
The Quantity/Extent of hazardous material is distinct from the potential for escape, which is covered by Containment, a Pathway property defining the storage conditions (containment) of the hazard.</t>
        </r>
      </text>
    </comment>
  </commentList>
</comments>
</file>

<file path=xl/sharedStrings.xml><?xml version="1.0" encoding="utf-8"?>
<sst xmlns="http://schemas.openxmlformats.org/spreadsheetml/2006/main" count="301" uniqueCount="257">
  <si>
    <t>Site:</t>
  </si>
  <si>
    <t>Date:</t>
  </si>
  <si>
    <t>Assessor:</t>
  </si>
  <si>
    <t>High</t>
  </si>
  <si>
    <t>Medium</t>
  </si>
  <si>
    <t>Low</t>
  </si>
  <si>
    <t>Toxicity</t>
  </si>
  <si>
    <t>Mobility, when released</t>
  </si>
  <si>
    <t>Quantity</t>
  </si>
  <si>
    <t>SITE RISK:</t>
  </si>
  <si>
    <t>to 1</t>
  </si>
  <si>
    <t>Ranges for risk ranking</t>
  </si>
  <si>
    <t>Depth to Hazard</t>
  </si>
  <si>
    <t>NOTES</t>
  </si>
  <si>
    <t>Mobility</t>
  </si>
  <si>
    <t>Containment</t>
  </si>
  <si>
    <t>Water Use</t>
  </si>
  <si>
    <t>Thickness</t>
  </si>
  <si>
    <t>Land Use</t>
  </si>
  <si>
    <t>Permeability</t>
  </si>
  <si>
    <t>Hazard Depth</t>
  </si>
  <si>
    <t>Surface Cover</t>
  </si>
  <si>
    <t>Water use</t>
  </si>
  <si>
    <t>Thickness of low permeability layer over aquifer</t>
  </si>
  <si>
    <t>Soil permeability</t>
  </si>
  <si>
    <t>Land use</t>
  </si>
  <si>
    <t xml:space="preserve">Groundwater Risk: </t>
  </si>
  <si>
    <t xml:space="preserve">Surface Water Risk: </t>
  </si>
  <si>
    <t xml:space="preserve">Direct Contact Risk: </t>
  </si>
  <si>
    <t>Assistance with Toxicity Data</t>
  </si>
  <si>
    <t>Surface Water</t>
  </si>
  <si>
    <t>Groundwater</t>
  </si>
  <si>
    <t>Direct Contact</t>
  </si>
  <si>
    <t>Value</t>
  </si>
  <si>
    <t>Confidence</t>
  </si>
  <si>
    <t>Comments</t>
  </si>
  <si>
    <t>Parameter</t>
  </si>
  <si>
    <t>IRIS Substance List</t>
  </si>
  <si>
    <t>http://www.epa.gov/iris/subst/</t>
  </si>
  <si>
    <t>Pennsylvania's Land Recycling Program Technical Guidance Manual</t>
  </si>
  <si>
    <t>http://www.dep.state.pa.us/dep/deputate/airwaste/wm/landrecy/MANUAL/anchor86714</t>
  </si>
  <si>
    <t>http://www.dep.state.pa.us/dep/deputate/airwaste/wm/landrecy/MSCs/Table_5A.pdf</t>
  </si>
  <si>
    <t>http://www.dep.state.pa.us/dep/deputate/airwaste/wm/landrecy/MSCs/Table_5B.pdf</t>
  </si>
  <si>
    <t>0.2 not used / industrial
0.7 irrigation
0.7 stockwater
0.7 significant waterway
1    contact recreation
1    domestic</t>
  </si>
  <si>
    <t>ATSDR Minimum Risk Levels (MRLs)</t>
  </si>
  <si>
    <t>The  United States Agency for Toxic Substances and Disease Registry have developed Minimum Risk Levels.  An MRL is an estimate of the daily human exposure to a hazardous substance that is likely to be without appreciable risk of adverse non-cancer health effects over a specified duration of exposure.  These substance-specific estimates, which are similar to the USEPAs RfD values, are intended to serve as screening levels to be used by ATSDR health assessors and other responders to identify contaminants and potential health effects that may be of concern at hazardous waste sites. MRLs are derived for acute (1-14 days), intermediate (&gt;14-364 days), and chronic (365 days and longer) exposure durations, and for the oral and inhalation routes of exposure.</t>
  </si>
  <si>
    <t>http://www.atsdr.cdc.gov/mrls.html</t>
  </si>
  <si>
    <t>The Integrated Risk Information System (IRIS), prepared and maintained by the United States Environmental Protection Agency (USEPA), is an electronic data base containing information on human health effects that may result from exposure to various chemicals in the environment. IRIS was initially developed for EPA staff in response to a growing demand for consistent information on chemical substances for use in risk assessments, decision-making and regulatory activities. The information in IRIS is intended for those without extensive training in toxicology, but with some knowledge of health sciences</t>
  </si>
  <si>
    <t>The Land Recycling and Environmental Remediation Standards Act (Act 2 of 1995)The Department of Environmental Protection, Bureau of Land Recycling and Waste Management, developed this manual to assist remediators in satisfying the requirements of their Act.  Tables provided include Koc and Kd values.</t>
  </si>
  <si>
    <t>IPCS INCHEM - Environmental Health Criteria Monographs</t>
  </si>
  <si>
    <t>IPCS INCHEM is produced through cooperation between the International Programme on Chemical Safety (IPCS) and the Canadian Centre for Occupational Health and Safety (CCOHS). IPCS INCHEM directly responds to one of the Intergovernmental Forum on Chemical Safety (IFCS) priority actions to consolidate current, internationally peer-reviewed chemical safety-related publications and database records from international bodies, for public access.</t>
  </si>
  <si>
    <t>http://www.inchem.org/pages/ehc.html</t>
  </si>
  <si>
    <t>The EXtension TOXicology NETwork (EXTOXNET)</t>
  </si>
  <si>
    <t>The EXTOXNET InfoBase provides a variety of information about pesticides.</t>
  </si>
  <si>
    <t>http://ace.orst.edu/info/extoxnet/</t>
  </si>
  <si>
    <t>UNEP Chemicals</t>
  </si>
  <si>
    <t>Inventory of Information Sources on Chemicals.  Compiled by the United Nations</t>
  </si>
  <si>
    <t>http://www.chem.unep.ch/irptc/invent/igo.html</t>
  </si>
  <si>
    <t>0.2 = Full
0.7 = Medium
1 = None</t>
  </si>
  <si>
    <t>0.3 = No access/paved
0.8 = Limited access
1 = No limit to access</t>
  </si>
  <si>
    <t>0.4 = &gt;15m low perm.
0.7 = 5m low perm.
1 = Unconfined</t>
  </si>
  <si>
    <t>Comments:</t>
  </si>
  <si>
    <t>0.2 = Low
0.6 = Med
1 = High
na = bypass substance</t>
  </si>
  <si>
    <t>Extent/Quantity</t>
  </si>
  <si>
    <t>Direct or Sediment Runoff/Flood Potential</t>
  </si>
  <si>
    <t>0.4 = Small
0.7 = Medium
1 = Large
na = bypass substance</t>
  </si>
  <si>
    <t>0.3 = Low
0.7 = Medium
1 = High
na = bypass substance</t>
  </si>
  <si>
    <t>Assessment Type:</t>
  </si>
  <si>
    <t>0.3 = Low
0.7 = Medium
1 = High or at surface
na = bypass substance</t>
  </si>
  <si>
    <t>0.2 not used
0.3 significant waterway
0.7 irrigation
0.7 stockwater
1    domestic / potable</t>
  </si>
  <si>
    <t>0.2 = Low
0.6 = Medium
1 = High</t>
  </si>
  <si>
    <t>Runoff/Flood Potential</t>
  </si>
  <si>
    <t>Aquifer Type:</t>
  </si>
  <si>
    <t>Aquifer types</t>
  </si>
  <si>
    <t>Distance to user/aquifer type</t>
  </si>
  <si>
    <t>Parameter Ranges</t>
  </si>
  <si>
    <t>HAIL</t>
  </si>
  <si>
    <t>Activity or Industry</t>
  </si>
  <si>
    <t>Explanation</t>
  </si>
  <si>
    <t>Abrasive blasting</t>
  </si>
  <si>
    <t>Acid/alkali plant, formulation and bulk storage.</t>
  </si>
  <si>
    <t>Agrichemical spray contractor's premises</t>
  </si>
  <si>
    <t>Chemical storage and filling and washing out tanks for commercial agrichemical application.</t>
  </si>
  <si>
    <t>Airports</t>
  </si>
  <si>
    <t>Fuel storage, workshops, washdown areas, stormwater runoff from hardstanding.</t>
  </si>
  <si>
    <t>Analysts</t>
  </si>
  <si>
    <t>Commercial analytical laboratory sites.</t>
  </si>
  <si>
    <t>Asbestos products production and disposal</t>
  </si>
  <si>
    <t>Also sites with buildings containing asbestos products known to be in a deteriorated condition.</t>
  </si>
  <si>
    <t>Asphalt or bitumen manufacture or bulk storage</t>
  </si>
  <si>
    <t>Manufacturing asphalt or bitumen, or bulk storage of these products, other than at a single-use site used by a mobile asphalt plant.</t>
  </si>
  <si>
    <t>Battery manufacture or recycling</t>
  </si>
  <si>
    <t>Assembling, disassembling, manufacturing or recycling batteries (other than storing batteries for retail sale).</t>
  </si>
  <si>
    <t>Includes manufacturers, repairers and recyclers.</t>
  </si>
  <si>
    <t>Cement or lime manufacturing</t>
  </si>
  <si>
    <t>Manufacturing cement or lime from limestone material using a kiln and storing wastes from the manufacturing process.</t>
  </si>
  <si>
    <t>Cemeteries</t>
  </si>
  <si>
    <t>Chemical manufacture, formulation and bulk storage</t>
  </si>
  <si>
    <t>Such that land use consent is required.</t>
  </si>
  <si>
    <t>Coal and coke yards.</t>
  </si>
  <si>
    <t>Concrete manufacture and bulk cement storage.</t>
  </si>
  <si>
    <t>Include manufacture of cement</t>
  </si>
  <si>
    <t>Defence works and defence establishments</t>
  </si>
  <si>
    <t>Including ordinance storage and training areas where live firing is carried out</t>
  </si>
  <si>
    <t>Drum and tank re-conditioning or recycling</t>
  </si>
  <si>
    <t>Dry cleaning plants</t>
  </si>
  <si>
    <t>Restricted to premises where dry cleaning is carried out and solvents are stored.</t>
  </si>
  <si>
    <t>Electrical transformers</t>
  </si>
  <si>
    <t>Manufacturing, repairing or disposing of electrical transformers or other heavy electrical equipment.</t>
  </si>
  <si>
    <t>Engine reconditioning</t>
  </si>
  <si>
    <t>Explosive production or bulk storage</t>
  </si>
  <si>
    <t>Fertiliser manufacture</t>
  </si>
  <si>
    <t>Manufacturing or bulk storage of agriculture fertiliser</t>
  </si>
  <si>
    <t>Foundry operations</t>
  </si>
  <si>
    <t>Commercial production of metal products by injecting or pouring molten metal into moulds and associated activities.</t>
  </si>
  <si>
    <t>Gasworks</t>
  </si>
  <si>
    <t>Manufacture of town gas from coal or oil feedstocks.</t>
  </si>
  <si>
    <t>Gun, pistol or rifle ranges</t>
  </si>
  <si>
    <t>Iron and steel works</t>
  </si>
  <si>
    <t>Landfill sites</t>
  </si>
  <si>
    <t>Livestock dip or spray race operations</t>
  </si>
  <si>
    <t>Market gardens, orchards, glass houses</t>
  </si>
  <si>
    <t>Or other areas where the use of persistent agricultural chemicals occurred.</t>
  </si>
  <si>
    <t>Metal treatment or coating</t>
  </si>
  <si>
    <t>Treating or coating metal including, for example, polishing, anodising, galvanising, pickling, electroplating, heat treatment using cyanide compounds and finishing.</t>
  </si>
  <si>
    <t>Mining and mineral processing</t>
  </si>
  <si>
    <t>Including chemically or physically extracting metalliferous ores, exposure of faces or release of groundwater containing hazardous contaminants and storing hazardous wastes, including waste dumps and tailings dams, but not gravel extraction.</t>
  </si>
  <si>
    <t>Motor vehicle workshops</t>
  </si>
  <si>
    <t>Paint manufacture and formulation</t>
  </si>
  <si>
    <t>Pest control</t>
  </si>
  <si>
    <t>Commercial premises (or former pest destruction board now regional council sites) where storage and preparation of pesticide occurs, including preparation of poisoned baits and filling or washing of tanks.</t>
  </si>
  <si>
    <t>Pesticide manufacture</t>
  </si>
  <si>
    <t>Commercial manufacturing, blending, mixing or formulating pesticides, including animal poisons, insecticides, fungicides and herbicides</t>
  </si>
  <si>
    <t>Petroleum or petrochemical industries or storage</t>
  </si>
  <si>
    <t>Including oil production and operating a petroleum depot, terminal, blending plant or refinery, retail or commercial refuelling facility, and facilities for recovery, reprocessing or recycling petroleum based materials and bulk storage above and below ground.</t>
  </si>
  <si>
    <t>Pharmaceutical manufacture</t>
  </si>
  <si>
    <t>Port activities</t>
  </si>
  <si>
    <t>Including dry docks and ship and boat maintenance facilities.</t>
  </si>
  <si>
    <t>Power stations and switchyards</t>
  </si>
  <si>
    <t>Printing</t>
  </si>
  <si>
    <t>Commercial printing, using metal type, inks and dyes or solvents.</t>
  </si>
  <si>
    <t>Railway yards</t>
  </si>
  <si>
    <t>Operating a railway yard including goods-handling yards, workshops, refuelling facilities and maintenance areas.</t>
  </si>
  <si>
    <t>Sawmills</t>
  </si>
  <si>
    <t>Use of antisapstain chemicals during milling.</t>
  </si>
  <si>
    <t>Scrap yards</t>
  </si>
  <si>
    <t>Operating a scrap yard including automotive dismantling or wrecking yard or scrap metal yard.</t>
  </si>
  <si>
    <t>Service stations</t>
  </si>
  <si>
    <t>Storage and dispensing of fuel.</t>
  </si>
  <si>
    <t>Smelting or refining</t>
  </si>
  <si>
    <t>Fusing or melting metalliferous ores or refining the metal.</t>
  </si>
  <si>
    <t>Tannery, fellmongery or hide curing</t>
  </si>
  <si>
    <t>Operating a tannery or fellmongery or hide curing works or commercially finishing leather.</t>
  </si>
  <si>
    <t>Transport depots</t>
  </si>
  <si>
    <t>Fuel, chemicals and liquid waste storage</t>
  </si>
  <si>
    <t>Storage tanks and drum storage for fuel, chemicals and liquid waste.</t>
  </si>
  <si>
    <t>Waste storage, treatment and/or disposal</t>
  </si>
  <si>
    <t xml:space="preserve"> Including land disposal of wastes, but not the use of biosolids as soil conditioners.</t>
  </si>
  <si>
    <t>Wood treatment and storage</t>
  </si>
  <si>
    <t>Includes bulk storage of treated timber.</t>
  </si>
  <si>
    <t>Wool, hide and skin merchants</t>
  </si>
  <si>
    <t>Drying, scouring</t>
  </si>
  <si>
    <t>Any other storage, use or disposal of hazardous substances</t>
  </si>
  <si>
    <t>Facility or activity must have sufficient quantity that intentional or accidental discharge of the substance could be a risk to human health or the environment.</t>
  </si>
  <si>
    <t>Carrying out abrasive blast cleaning (other than cleaning carried out in fully enclosed booths) or disposing of abrasive blasting material.</t>
  </si>
  <si>
    <t>Data</t>
  </si>
  <si>
    <t>Number</t>
  </si>
  <si>
    <t>Site Type (HAIL):</t>
  </si>
  <si>
    <t>Gravel</t>
  </si>
  <si>
    <t>Fractured rock</t>
  </si>
  <si>
    <t>Silt or Clay</t>
  </si>
  <si>
    <t>Fine sand or Silty gravel</t>
  </si>
  <si>
    <t>Coarse sand or Sandy gravel</t>
  </si>
  <si>
    <t xml:space="preserve">Brake lining manufacturers </t>
  </si>
  <si>
    <t>Distance to User/Aquifer Type</t>
  </si>
  <si>
    <t xml:space="preserve">SITE RISK:   </t>
  </si>
  <si>
    <t xml:space="preserve">Site:  </t>
  </si>
  <si>
    <t xml:space="preserve">Date:  </t>
  </si>
  <si>
    <t xml:space="preserve">Assessor:  </t>
  </si>
  <si>
    <t xml:space="preserve">Assessment Type:  </t>
  </si>
  <si>
    <t xml:space="preserve">Comments:  </t>
  </si>
  <si>
    <t>0.3 = Low, e.g. clay
0.8 = Medium
1 = High, e.g. silty sand</t>
  </si>
  <si>
    <t>Coarse sand/sandy gravel
0.3 = 1,000m
0.6 = 500m
1 = &lt;350m</t>
  </si>
  <si>
    <t>Commercially manufacturing, blending, mixing or formulating pharmaceuticals, including animal remedies.</t>
  </si>
  <si>
    <t>Silt/clay aquifer
0.3 = 100m
0.6 = 50m
1 = &lt;20m</t>
  </si>
  <si>
    <t>Fine sand/silty gravel
0.3 = 300m
0.6 = 100m
1 = &lt;50m</t>
  </si>
  <si>
    <t>Gravel aquifer
0.3 = 2,000m
0.6 = 1,000m
1 = &lt;800m</t>
  </si>
  <si>
    <t>Fractured rock
0.3 = 1,500m
0.6 = 800m
1 = &lt;300m</t>
  </si>
  <si>
    <t xml:space="preserve">-
-
-
-
-
-
</t>
  </si>
  <si>
    <t>RSS Document should be consulted prior to using this template
To manually calculate the Site Risk, multiply each parameter for the individual receptor pathways.
This template will not calculate the Risk until "Site" information is entered
Place a 'tick' in the small boxes if information is not known.
Links to assistance for calculating toxicity and mobility parameters are listed on the "References" worksheet
'na' against any of Toxicity, Quantity or Mobility will result in all these values being bypassed in that pathway in calculating the score.  A numerical value of the score is returned as a "Special Case" for comparing sites of similar types.  A ranking is not calculated.</t>
  </si>
  <si>
    <t>HAZARD</t>
  </si>
  <si>
    <t>PATHWAY</t>
  </si>
  <si>
    <t>RECEPTOR</t>
  </si>
  <si>
    <t>PATHWAY RISK:</t>
  </si>
  <si>
    <r>
      <t>surface water</t>
    </r>
    <r>
      <rPr>
        <sz val="9"/>
        <rFont val="Arial"/>
        <family val="2"/>
      </rPr>
      <t xml:space="preserve"> - </t>
    </r>
    <r>
      <rPr>
        <sz val="9"/>
        <color indexed="48"/>
        <rFont val="Arial"/>
        <family val="2"/>
      </rPr>
      <t>groundwater</t>
    </r>
    <r>
      <rPr>
        <sz val="9"/>
        <rFont val="Arial"/>
        <family val="2"/>
      </rPr>
      <t xml:space="preserve"> - </t>
    </r>
    <r>
      <rPr>
        <sz val="9"/>
        <color indexed="61"/>
        <rFont val="Arial"/>
        <family val="2"/>
      </rPr>
      <t>direct contact</t>
    </r>
  </si>
  <si>
    <t>Other</t>
  </si>
  <si>
    <t>Other
Select Value From
Dropdown List</t>
  </si>
  <si>
    <t>Associated Chemicals</t>
  </si>
  <si>
    <t xml:space="preserve">Dependent on material being removed, Heavy metals, iron </t>
  </si>
  <si>
    <t>Mercury, sulphuric, hydrochloric and nitric acids, sodium and calcium hydroxide</t>
  </si>
  <si>
    <t>Arsenic, lead, copper, organochlorine pesticides, organophosphate pesticides, herbicides, fungicides, carbamates, and synthetic pyrethroids</t>
  </si>
  <si>
    <t>Hydrocarbons, metals</t>
  </si>
  <si>
    <t>Solvents, acids, mercury</t>
  </si>
  <si>
    <t>Asbestos</t>
  </si>
  <si>
    <t>Petroleum hydrocarbons, PAHs</t>
  </si>
  <si>
    <t xml:space="preserve">Heavy metals (lead, mercury, zinc, cadmium, nickel, antimony, silver, manganese), sulphuric acid, </t>
  </si>
  <si>
    <t>Asbestos, copper</t>
  </si>
  <si>
    <t>Lime, calcium hydroxide, alkalis</t>
  </si>
  <si>
    <t>Nitrates, lead, formaldehyde, biological hazards</t>
  </si>
  <si>
    <t>Wide range of organic and inorganic compounds – see AS 4482.1 Table II</t>
  </si>
  <si>
    <t>PAHs</t>
  </si>
  <si>
    <t>Cement, calcium hydroxide, alkalis</t>
  </si>
  <si>
    <t xml:space="preserve">Explosives, lead, copper, antimony (firing ranges), solvents and metals (workshops), hydrocarbon storage </t>
  </si>
  <si>
    <t>Wide range of chemicals from drums</t>
  </si>
  <si>
    <t>Trichloroethylene, 1,1,1-trichloroethane, perchloroethylene, carbon tetrachloride, VOCs</t>
  </si>
  <si>
    <t>PCBs, hydrocarbons, copper, tin, lead, mercury</t>
  </si>
  <si>
    <t>Use of solvents and degreasers</t>
  </si>
  <si>
    <t>Metals (e.g. Copper, Tin, Lead), Solvents</t>
  </si>
  <si>
    <t>Electronics</t>
  </si>
  <si>
    <t>Manufacturing &amp; reconditioning, not small scale repairing</t>
  </si>
  <si>
    <t>Solvents, hydrocarbons, heavy metals</t>
  </si>
  <si>
    <t xml:space="preserve">Acetone, nitric &amp; sulphuric  acid, ammonium nitrate, fuel oil, PCP, nitroglycerine, lead, mercury, copper, aluminium, silver, sodium hydroxide, explosives  </t>
  </si>
  <si>
    <t>Calcium phosphate, calcium sulphate, copper chloride, sulphur, sulphuric acid, molybdenum, selenium, boron, cadmium, nitrates, ammonia</t>
  </si>
  <si>
    <t>Metals, particularly (iron, aluminium, lead, zinc, copper, tin, nickel, chromium and oxides, chlorides, fluorides and sulphates of these. Acids, coke, fuel oil</t>
  </si>
  <si>
    <t xml:space="preserve"> PAHs, phenolics, BTEX, metals (particularly arsenic, lead, copper, chromium), cyanide compounds, sulphides and sulphates, thiocyanates, ammonia, nitrates, coke</t>
  </si>
  <si>
    <t>Metals – lead, antimony, copper, zinc, tin, nickel</t>
  </si>
  <si>
    <t>BTEX, phenolics, PAHs, metals and oxides of iron, nickel, copper, chromium, magnesium and manganese</t>
  </si>
  <si>
    <t xml:space="preserve">Dependent on original waste composition, Hydrocarbons, BTEX, PAHs, metals, organic acids, landfill gas, ammonia </t>
  </si>
  <si>
    <t>Arsenic, organochlorines and organophosphates, carbamates, and synthetic pyrethroids.</t>
  </si>
  <si>
    <t>Arsenic, lead, copper, mercury, organochlorines and organophosphates, carbamates, and synthetic pyrethroids</t>
  </si>
  <si>
    <t xml:space="preserve">Metals (zinc, aluminium, cadmium, chromium, lead, copper, tin), acids (sulphuric, nitric, hydrochloric, phosphoric), sodium hydroxide, solvents and degreasers, cyanide </t>
  </si>
  <si>
    <t xml:space="preserve">Arsenic, mercury, cyanides, sulphides, metals – also workshop activities, fuel storage </t>
  </si>
  <si>
    <t>Hydrocarbons, PAHs, solvents, metals</t>
  </si>
  <si>
    <t>Solvents, resins, heavy metals</t>
  </si>
  <si>
    <t xml:space="preserve">Arsenic, cyanide, strychnine, mercury, phosphorus, 1080, organochlorines and organophosphates, carbamates, and synthetic pyrethroids  </t>
  </si>
  <si>
    <t xml:space="preserve">Wide range of insecticides, herbicides and fungicides, including Arsenic, lead, mercury, copper, tin, chromium, organochlorines, organonitrogens, organophosphates, acid herbicides, dioxin, carbamates </t>
  </si>
  <si>
    <t>Hydrocarbons, including  BTEX, PAHs, solvents, lead</t>
  </si>
  <si>
    <t>Solvents</t>
  </si>
  <si>
    <t>Metals, paint residues (tin, lead), fuel storage</t>
  </si>
  <si>
    <t>PCBs , asbestos, metals (in fly ash), water treatment chemicals (thermal stations)</t>
  </si>
  <si>
    <t>Solvents, acids, alkalis, heavy metals</t>
  </si>
  <si>
    <t xml:space="preserve">Hydrocarbons, heavy metals, solvents, creosote </t>
  </si>
  <si>
    <t>Antisapstain fungicides, PCP, hydrocarbons</t>
  </si>
  <si>
    <t xml:space="preserve">metals, hydrocarbons, solvents </t>
  </si>
  <si>
    <t>Hydrocarbons, lead, copper</t>
  </si>
  <si>
    <t>Metals and oxides, fluorides, and chlorides thereof</t>
  </si>
  <si>
    <t>Chromium, manganese, copper, ammonia, sulphides, acids, sodium hydroxide, lime, formaldehyde, solvents, cyanide</t>
  </si>
  <si>
    <t>Dependent on products being transported, hydrocarbons, metals and solvents in workshops</t>
  </si>
  <si>
    <t>Wide range of chemicals, biological hazards</t>
  </si>
  <si>
    <t>Depends on type of waste – biological hazards (bacteria, viruses), metals, PAHs, semi-volatile organic compounds, solvents.</t>
  </si>
  <si>
    <t xml:space="preserve">PCP, copper, arsenic, chromium, boron organo-tin, PAHs and phenolics (creosote), organochlorine pesticides.  </t>
  </si>
  <si>
    <t>Detergents, Pesticides, Bleaching agents (e.g., hydrogen peroxide)</t>
  </si>
  <si>
    <t>Any site that has been, or could be, subject to the migration of hazardous substances from hazardous substances present in soil or water on adjacent sites.</t>
  </si>
  <si>
    <t>Dependent on contaminants associated with adjacent property</t>
  </si>
  <si>
    <r>
      <t xml:space="preserve">Template for </t>
    </r>
    <r>
      <rPr>
        <b/>
        <sz val="20"/>
        <color indexed="9"/>
        <rFont val="Arial"/>
        <family val="2"/>
      </rPr>
      <t>Risk Screening System</t>
    </r>
  </si>
  <si>
    <t>0.2 parks, recreation
0.4 maintenance workers
0.5 industrial / commercial
0.5 secondary schools
1     agricultural
1     residential
1     pre-/primary schools.</t>
  </si>
  <si>
    <t>0.5 = &gt;3m
0.8 = 2m
1 = &lt;1m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</si>
</sst>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gt;&quot;0.0"/>
    <numFmt numFmtId="165" formatCode="0.#"/>
    <numFmt numFmtId="166" formatCode="&quot;&gt;&quot;0.00"/>
    <numFmt numFmtId="167" formatCode="dd/mm/yyyy"/>
  </numFmts>
  <fonts count="65">
    <font>
      <sz val="10"/>
      <name val="Arial"/>
      <family val="0"/>
    </font>
    <font>
      <sz val="11"/>
      <color indexed="8"/>
      <name val="Calibri"/>
      <family val="2"/>
    </font>
    <font>
      <b/>
      <sz val="10"/>
      <name val="Arial"/>
      <family val="2"/>
    </font>
    <font>
      <sz val="9"/>
      <name val="Arial"/>
      <family val="2"/>
    </font>
    <font>
      <sz val="15"/>
      <name val="Arial"/>
      <family val="2"/>
    </font>
    <font>
      <sz val="14"/>
      <color indexed="9"/>
      <name val="Arial"/>
      <family val="2"/>
    </font>
    <font>
      <b/>
      <sz val="20"/>
      <color indexed="9"/>
      <name val="Arial"/>
      <family val="2"/>
    </font>
    <font>
      <sz val="7.5"/>
      <name val="Arial"/>
      <family val="2"/>
    </font>
    <font>
      <sz val="7.5"/>
      <color indexed="9"/>
      <name val="Arial"/>
      <family val="2"/>
    </font>
    <font>
      <sz val="10.5"/>
      <name val="Arial"/>
      <family val="2"/>
    </font>
    <font>
      <b/>
      <sz val="7.5"/>
      <name val="Arial"/>
      <family val="2"/>
    </font>
    <font>
      <sz val="12"/>
      <color indexed="9"/>
      <name val="Arial"/>
      <family val="2"/>
    </font>
    <font>
      <u val="single"/>
      <sz val="10"/>
      <color indexed="12"/>
      <name val="Arial"/>
      <family val="0"/>
    </font>
    <font>
      <b/>
      <sz val="13"/>
      <name val="Arial"/>
      <family val="2"/>
    </font>
    <font>
      <sz val="13"/>
      <name val="Arial"/>
      <family val="2"/>
    </font>
    <font>
      <sz val="7"/>
      <name val="Arial"/>
      <family val="2"/>
    </font>
    <font>
      <sz val="6.5"/>
      <name val="Arial"/>
      <family val="2"/>
    </font>
    <font>
      <sz val="16"/>
      <name val="Arial"/>
      <family val="2"/>
    </font>
    <font>
      <b/>
      <i/>
      <sz val="10"/>
      <name val="Arial"/>
      <family val="2"/>
    </font>
    <font>
      <b/>
      <sz val="10"/>
      <color indexed="9"/>
      <name val="Arial"/>
      <family val="2"/>
    </font>
    <font>
      <sz val="8"/>
      <name val="Arial"/>
      <family val="2"/>
    </font>
    <font>
      <sz val="8"/>
      <name val="Tahoma"/>
      <family val="2"/>
    </font>
    <font>
      <b/>
      <sz val="12"/>
      <name val="Arial"/>
      <family val="2"/>
    </font>
    <font>
      <b/>
      <sz val="8"/>
      <name val="Arial"/>
      <family val="2"/>
    </font>
    <font>
      <sz val="10"/>
      <color indexed="10"/>
      <name val="Arial"/>
      <family val="2"/>
    </font>
    <font>
      <b/>
      <sz val="14"/>
      <name val="Arial"/>
      <family val="2"/>
    </font>
    <font>
      <b/>
      <sz val="14"/>
      <color indexed="10"/>
      <name val="Arial"/>
      <family val="2"/>
    </font>
    <font>
      <sz val="9"/>
      <color indexed="57"/>
      <name val="Arial"/>
      <family val="2"/>
    </font>
    <font>
      <sz val="9"/>
      <color indexed="48"/>
      <name val="Arial"/>
      <family val="2"/>
    </font>
    <font>
      <sz val="9"/>
      <color indexed="6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61"/>
        <bgColor indexed="64"/>
      </patternFill>
    </fill>
    <fill>
      <patternFill patternType="solid">
        <fgColor indexed="41"/>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top style="thin"/>
      <bottom/>
    </border>
    <border>
      <left style="thin"/>
      <right/>
      <top/>
      <bottom/>
    </border>
    <border>
      <left style="thin"/>
      <right/>
      <top/>
      <bottom style="thin"/>
    </border>
    <border>
      <left style="medium">
        <color indexed="39"/>
      </left>
      <right/>
      <top style="medium">
        <color indexed="39"/>
      </top>
      <bottom/>
    </border>
    <border>
      <left/>
      <right/>
      <top style="medium">
        <color indexed="39"/>
      </top>
      <bottom/>
    </border>
    <border>
      <left/>
      <right style="medium">
        <color indexed="39"/>
      </right>
      <top style="medium">
        <color indexed="39"/>
      </top>
      <bottom/>
    </border>
    <border>
      <left style="medium">
        <color indexed="39"/>
      </left>
      <right/>
      <top/>
      <bottom/>
    </border>
    <border>
      <left/>
      <right style="medium">
        <color indexed="39"/>
      </right>
      <top/>
      <bottom/>
    </border>
    <border>
      <left style="medium">
        <color indexed="39"/>
      </left>
      <right/>
      <top/>
      <bottom style="medium">
        <color indexed="39"/>
      </bottom>
    </border>
    <border>
      <left/>
      <right/>
      <top style="thin"/>
      <bottom style="thin"/>
    </border>
    <border>
      <left/>
      <right/>
      <top/>
      <bottom style="mediu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bottom style="medium">
        <color indexed="39"/>
      </bottom>
    </border>
    <border>
      <left/>
      <right style="medium">
        <color indexed="39"/>
      </right>
      <top/>
      <bottom style="medium">
        <color indexed="39"/>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8">
    <xf numFmtId="0" fontId="0" fillId="0" borderId="0" xfId="0" applyAlignment="1">
      <alignment/>
    </xf>
    <xf numFmtId="0" fontId="0" fillId="0" borderId="0" xfId="0" applyAlignment="1">
      <alignment/>
    </xf>
    <xf numFmtId="0" fontId="2" fillId="0" borderId="0" xfId="0" applyFont="1" applyAlignment="1">
      <alignment vertical="top"/>
    </xf>
    <xf numFmtId="165" fontId="4" fillId="0" borderId="10" xfId="0" applyNumberFormat="1" applyFont="1" applyFill="1" applyBorder="1" applyAlignment="1" applyProtection="1">
      <alignment horizontal="center" vertical="center"/>
      <protection locked="0"/>
    </xf>
    <xf numFmtId="0" fontId="3" fillId="0" borderId="11" xfId="0" applyFont="1" applyBorder="1" applyAlignment="1" applyProtection="1">
      <alignment vertical="top" wrapText="1"/>
      <protection locked="0"/>
    </xf>
    <xf numFmtId="0" fontId="0" fillId="0" borderId="0" xfId="0" applyAlignment="1" applyProtection="1">
      <alignment/>
      <protection/>
    </xf>
    <xf numFmtId="0" fontId="0" fillId="0" borderId="0" xfId="0" applyFont="1" applyAlignment="1" applyProtection="1">
      <alignment horizontal="right"/>
      <protection/>
    </xf>
    <xf numFmtId="0" fontId="7" fillId="0" borderId="0" xfId="0" applyFont="1" applyAlignment="1" applyProtection="1">
      <alignment/>
      <protection/>
    </xf>
    <xf numFmtId="0" fontId="3" fillId="0" borderId="12" xfId="0" applyFont="1" applyBorder="1" applyAlignment="1" applyProtection="1">
      <alignment horizontal="right"/>
      <protection/>
    </xf>
    <xf numFmtId="0" fontId="3" fillId="0" borderId="13" xfId="0" applyFont="1" applyBorder="1" applyAlignment="1" applyProtection="1">
      <alignment horizontal="right" vertical="center"/>
      <protection/>
    </xf>
    <xf numFmtId="0" fontId="3" fillId="0" borderId="14" xfId="0" applyFont="1" applyBorder="1" applyAlignment="1" applyProtection="1">
      <alignment horizontal="right" vertical="top"/>
      <protection/>
    </xf>
    <xf numFmtId="0" fontId="9" fillId="0" borderId="0" xfId="0" applyFont="1" applyAlignment="1" applyProtection="1">
      <alignment horizontal="right"/>
      <protection/>
    </xf>
    <xf numFmtId="0" fontId="0" fillId="33" borderId="0" xfId="0" applyFill="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protection/>
    </xf>
    <xf numFmtId="0" fontId="7" fillId="34" borderId="0" xfId="0" applyFont="1" applyFill="1" applyAlignment="1" applyProtection="1">
      <alignment/>
      <protection/>
    </xf>
    <xf numFmtId="0" fontId="7" fillId="34" borderId="0" xfId="0" applyFont="1" applyFill="1" applyAlignment="1" applyProtection="1">
      <alignment wrapText="1"/>
      <protection/>
    </xf>
    <xf numFmtId="0" fontId="10" fillId="35" borderId="0" xfId="0" applyFont="1" applyFill="1" applyAlignment="1" applyProtection="1">
      <alignment/>
      <protection/>
    </xf>
    <xf numFmtId="0" fontId="7" fillId="35" borderId="0" xfId="0" applyFont="1" applyFill="1" applyAlignment="1" applyProtection="1">
      <alignment vertical="center"/>
      <protection/>
    </xf>
    <xf numFmtId="0" fontId="10" fillId="36" borderId="0" xfId="0" applyFont="1" applyFill="1" applyAlignment="1" applyProtection="1">
      <alignment vertical="center"/>
      <protection/>
    </xf>
    <xf numFmtId="0" fontId="7" fillId="36" borderId="0" xfId="0" applyFont="1" applyFill="1" applyAlignment="1" applyProtection="1">
      <alignment/>
      <protection/>
    </xf>
    <xf numFmtId="0" fontId="7" fillId="34" borderId="0" xfId="0" applyFont="1" applyFill="1" applyAlignment="1" applyProtection="1">
      <alignment vertical="top" wrapText="1"/>
      <protection/>
    </xf>
    <xf numFmtId="0" fontId="7" fillId="34" borderId="0" xfId="0" applyFont="1" applyFill="1" applyAlignment="1" applyProtection="1">
      <alignment vertical="center" wrapText="1"/>
      <protection/>
    </xf>
    <xf numFmtId="0" fontId="0" fillId="35" borderId="0" xfId="0" applyFill="1" applyAlignment="1" applyProtection="1">
      <alignment vertical="center"/>
      <protection/>
    </xf>
    <xf numFmtId="0" fontId="7" fillId="35" borderId="0" xfId="0" applyFont="1" applyFill="1" applyAlignment="1" applyProtection="1">
      <alignment vertical="top" wrapText="1"/>
      <protection/>
    </xf>
    <xf numFmtId="0" fontId="7" fillId="36" borderId="0" xfId="0" applyFont="1" applyFill="1" applyAlignment="1" applyProtection="1">
      <alignment vertical="center"/>
      <protection/>
    </xf>
    <xf numFmtId="0" fontId="7" fillId="36" borderId="0" xfId="0" applyFont="1" applyFill="1" applyAlignment="1" applyProtection="1">
      <alignment vertical="top" wrapText="1"/>
      <protection/>
    </xf>
    <xf numFmtId="0" fontId="7" fillId="36" borderId="0" xfId="0" applyFont="1" applyFill="1" applyAlignment="1" applyProtection="1">
      <alignment vertical="center" wrapText="1"/>
      <protection/>
    </xf>
    <xf numFmtId="0" fontId="10" fillId="35" borderId="0" xfId="0" applyNumberFormat="1" applyFont="1" applyFill="1" applyAlignment="1" applyProtection="1">
      <alignment/>
      <protection/>
    </xf>
    <xf numFmtId="0" fontId="10" fillId="36" borderId="0" xfId="0" applyNumberFormat="1" applyFont="1" applyFill="1" applyAlignment="1" applyProtection="1">
      <alignment vertical="center"/>
      <protection/>
    </xf>
    <xf numFmtId="0" fontId="7" fillId="36" borderId="0" xfId="0" applyFont="1" applyFill="1" applyAlignment="1" applyProtection="1">
      <alignment wrapText="1"/>
      <protection/>
    </xf>
    <xf numFmtId="0" fontId="10" fillId="36" borderId="0" xfId="0" applyFont="1" applyFill="1" applyAlignment="1" applyProtection="1">
      <alignment/>
      <protection/>
    </xf>
    <xf numFmtId="0" fontId="10" fillId="36" borderId="0" xfId="0" applyFont="1" applyFill="1" applyAlignment="1" applyProtection="1">
      <alignment horizontal="left"/>
      <protection/>
    </xf>
    <xf numFmtId="0" fontId="7" fillId="36" borderId="0" xfId="0" applyFont="1" applyFill="1" applyAlignment="1" applyProtection="1">
      <alignment/>
      <protection/>
    </xf>
    <xf numFmtId="0" fontId="10" fillId="36" borderId="0" xfId="0" applyFont="1" applyFill="1" applyAlignment="1" applyProtection="1">
      <alignment horizontal="left" vertical="center"/>
      <protection/>
    </xf>
    <xf numFmtId="0" fontId="7" fillId="33" borderId="0" xfId="0" applyFont="1" applyFill="1" applyAlignment="1" applyProtection="1">
      <alignment/>
      <protection/>
    </xf>
    <xf numFmtId="0" fontId="7" fillId="37" borderId="0" xfId="0" applyFont="1" applyFill="1" applyAlignment="1" applyProtection="1">
      <alignment vertical="center"/>
      <protection/>
    </xf>
    <xf numFmtId="0" fontId="7" fillId="38" borderId="0" xfId="0" applyFont="1" applyFill="1" applyAlignment="1" applyProtection="1">
      <alignment/>
      <protection/>
    </xf>
    <xf numFmtId="0" fontId="8" fillId="33" borderId="0" xfId="0" applyFont="1" applyFill="1" applyAlignment="1" applyProtection="1">
      <alignment horizontal="right"/>
      <protection/>
    </xf>
    <xf numFmtId="0" fontId="8" fillId="37" borderId="0" xfId="0" applyFont="1" applyFill="1" applyAlignment="1" applyProtection="1">
      <alignment horizontal="right" vertical="center"/>
      <protection/>
    </xf>
    <xf numFmtId="0" fontId="8" fillId="38" borderId="0" xfId="0" applyFont="1" applyFill="1" applyAlignment="1" applyProtection="1">
      <alignment horizontal="right"/>
      <protection/>
    </xf>
    <xf numFmtId="0" fontId="2" fillId="0" borderId="0" xfId="0" applyFont="1" applyAlignment="1">
      <alignment/>
    </xf>
    <xf numFmtId="0" fontId="0" fillId="0" borderId="0" xfId="0" applyAlignment="1">
      <alignment wrapText="1"/>
    </xf>
    <xf numFmtId="0" fontId="0" fillId="0" borderId="0" xfId="0" applyBorder="1" applyAlignment="1">
      <alignment/>
    </xf>
    <xf numFmtId="0" fontId="2" fillId="0" borderId="0" xfId="0" applyFont="1" applyBorder="1" applyAlignment="1">
      <alignment vertical="top"/>
    </xf>
    <xf numFmtId="0" fontId="0" fillId="35" borderId="0" xfId="0" applyFill="1" applyBorder="1" applyAlignment="1">
      <alignment/>
    </xf>
    <xf numFmtId="0" fontId="2" fillId="35" borderId="0" xfId="0" applyFont="1" applyFill="1" applyBorder="1" applyAlignment="1">
      <alignment horizontal="center" vertical="top"/>
    </xf>
    <xf numFmtId="0" fontId="0" fillId="35" borderId="0" xfId="0" applyFill="1" applyBorder="1" applyAlignment="1">
      <alignment horizontal="center"/>
    </xf>
    <xf numFmtId="0" fontId="0" fillId="34" borderId="0" xfId="0" applyFill="1" applyBorder="1" applyAlignment="1">
      <alignment/>
    </xf>
    <xf numFmtId="0" fontId="2" fillId="34" borderId="0" xfId="0" applyFont="1" applyFill="1" applyBorder="1" applyAlignment="1">
      <alignment horizontal="center" vertical="top"/>
    </xf>
    <xf numFmtId="0" fontId="0" fillId="34" borderId="0" xfId="0" applyFill="1" applyBorder="1" applyAlignment="1">
      <alignment horizontal="center"/>
    </xf>
    <xf numFmtId="0" fontId="0" fillId="36" borderId="0" xfId="0" applyFill="1" applyBorder="1" applyAlignment="1">
      <alignment/>
    </xf>
    <xf numFmtId="0" fontId="2" fillId="36" borderId="0" xfId="0" applyFont="1" applyFill="1" applyBorder="1" applyAlignment="1">
      <alignment horizontal="center" vertical="top"/>
    </xf>
    <xf numFmtId="0" fontId="0" fillId="36" borderId="0" xfId="0"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0" borderId="19" xfId="0" applyFont="1" applyBorder="1" applyAlignment="1">
      <alignment vertical="top"/>
    </xf>
    <xf numFmtId="0" fontId="0" fillId="35" borderId="19" xfId="0" applyFill="1" applyBorder="1" applyAlignment="1">
      <alignment/>
    </xf>
    <xf numFmtId="0" fontId="0" fillId="34" borderId="19" xfId="0" applyFill="1" applyBorder="1" applyAlignment="1">
      <alignment/>
    </xf>
    <xf numFmtId="0" fontId="0" fillId="36" borderId="19" xfId="0" applyFill="1" applyBorder="1" applyAlignment="1">
      <alignment/>
    </xf>
    <xf numFmtId="0" fontId="0" fillId="0" borderId="20" xfId="0" applyBorder="1" applyAlignment="1">
      <alignment/>
    </xf>
    <xf numFmtId="165" fontId="17" fillId="0" borderId="10" xfId="0" applyNumberFormat="1" applyFont="1" applyFill="1" applyBorder="1" applyAlignment="1" applyProtection="1">
      <alignment horizontal="center" vertical="center"/>
      <protection locked="0"/>
    </xf>
    <xf numFmtId="0" fontId="18" fillId="0" borderId="0" xfId="0" applyFont="1" applyFill="1" applyBorder="1" applyAlignment="1">
      <alignment/>
    </xf>
    <xf numFmtId="0" fontId="18" fillId="0" borderId="0" xfId="0" applyFont="1" applyBorder="1" applyAlignment="1">
      <alignment horizontal="center" vertical="top"/>
    </xf>
    <xf numFmtId="0" fontId="18" fillId="0" borderId="0" xfId="0" applyFont="1" applyBorder="1" applyAlignment="1">
      <alignment vertical="top"/>
    </xf>
    <xf numFmtId="0" fontId="18" fillId="0" borderId="19" xfId="0" applyFont="1" applyBorder="1" applyAlignment="1">
      <alignment vertical="top"/>
    </xf>
    <xf numFmtId="14" fontId="0" fillId="0" borderId="0" xfId="0" applyNumberFormat="1" applyBorder="1" applyAlignment="1">
      <alignment horizontal="left" vertical="top"/>
    </xf>
    <xf numFmtId="0" fontId="0" fillId="0" borderId="0" xfId="0" applyBorder="1" applyAlignment="1">
      <alignment horizontal="left" vertical="top"/>
    </xf>
    <xf numFmtId="0" fontId="0" fillId="35" borderId="0" xfId="0" applyFill="1" applyBorder="1" applyAlignment="1" applyProtection="1">
      <alignment/>
      <protection locked="0"/>
    </xf>
    <xf numFmtId="0" fontId="0" fillId="34" borderId="0" xfId="0" applyFill="1" applyBorder="1" applyAlignment="1" applyProtection="1">
      <alignment/>
      <protection locked="0"/>
    </xf>
    <xf numFmtId="0" fontId="0" fillId="36" borderId="0" xfId="0" applyFill="1" applyBorder="1" applyAlignment="1" applyProtection="1">
      <alignment/>
      <protection locked="0"/>
    </xf>
    <xf numFmtId="0" fontId="2" fillId="39" borderId="0" xfId="0" applyFont="1" applyFill="1" applyAlignment="1">
      <alignment vertical="top"/>
    </xf>
    <xf numFmtId="0" fontId="0" fillId="39" borderId="0" xfId="0" applyFill="1" applyAlignment="1">
      <alignment vertical="top"/>
    </xf>
    <xf numFmtId="0" fontId="2" fillId="34" borderId="0" xfId="0" applyFont="1" applyFill="1" applyAlignment="1">
      <alignment vertical="top"/>
    </xf>
    <xf numFmtId="0" fontId="0" fillId="34" borderId="0" xfId="0" applyFill="1" applyAlignment="1">
      <alignment vertical="top"/>
    </xf>
    <xf numFmtId="0" fontId="12" fillId="39" borderId="0" xfId="53" applyFill="1" applyAlignment="1" applyProtection="1">
      <alignment vertical="top"/>
      <protection/>
    </xf>
    <xf numFmtId="0" fontId="12" fillId="39" borderId="0" xfId="53" applyFill="1" applyBorder="1" applyAlignment="1" applyProtection="1">
      <alignment vertical="top"/>
      <protection/>
    </xf>
    <xf numFmtId="0" fontId="0" fillId="34" borderId="0" xfId="0" applyFill="1" applyAlignment="1">
      <alignment vertical="top" wrapText="1"/>
    </xf>
    <xf numFmtId="0" fontId="0" fillId="39" borderId="0" xfId="0" applyFill="1" applyAlignment="1">
      <alignment vertical="top" wrapText="1"/>
    </xf>
    <xf numFmtId="0" fontId="12" fillId="34" borderId="0" xfId="53" applyFill="1" applyAlignment="1" applyProtection="1">
      <alignment vertical="top"/>
      <protection/>
    </xf>
    <xf numFmtId="0" fontId="0" fillId="0" borderId="0" xfId="0" applyAlignment="1" applyProtection="1">
      <alignment/>
      <protection/>
    </xf>
    <xf numFmtId="0" fontId="0" fillId="0" borderId="21" xfId="0" applyBorder="1" applyAlignment="1" applyProtection="1">
      <alignment horizontal="left"/>
      <protection locked="0"/>
    </xf>
    <xf numFmtId="0" fontId="8" fillId="0" borderId="0" xfId="0" applyFont="1" applyFill="1" applyAlignment="1" applyProtection="1">
      <alignment/>
      <protection/>
    </xf>
    <xf numFmtId="0" fontId="7" fillId="0" borderId="0" xfId="0" applyFont="1" applyFill="1" applyAlignment="1" applyProtection="1">
      <alignment horizontal="centerContinuous"/>
      <protection/>
    </xf>
    <xf numFmtId="0" fontId="0" fillId="0" borderId="0" xfId="0" applyFill="1" applyAlignment="1" applyProtection="1">
      <alignment/>
      <protection/>
    </xf>
    <xf numFmtId="0" fontId="5" fillId="0" borderId="0" xfId="0" applyFont="1" applyFill="1" applyAlignment="1" applyProtection="1">
      <alignment horizontal="left"/>
      <protection/>
    </xf>
    <xf numFmtId="0" fontId="0" fillId="0" borderId="0" xfId="0" applyAlignment="1">
      <alignment horizontal="right"/>
    </xf>
    <xf numFmtId="0" fontId="0" fillId="37" borderId="0" xfId="0" applyFill="1" applyAlignment="1" applyProtection="1">
      <alignment/>
      <protection/>
    </xf>
    <xf numFmtId="0" fontId="8" fillId="37" borderId="0" xfId="0" applyFont="1" applyFill="1" applyAlignment="1" applyProtection="1">
      <alignment horizontal="right"/>
      <protection/>
    </xf>
    <xf numFmtId="0" fontId="0" fillId="37" borderId="0" xfId="0" applyFill="1" applyBorder="1" applyAlignment="1" applyProtection="1">
      <alignment horizontal="center" vertical="center"/>
      <protection/>
    </xf>
    <xf numFmtId="0" fontId="0" fillId="34" borderId="0" xfId="0" applyFill="1" applyAlignment="1">
      <alignment/>
    </xf>
    <xf numFmtId="0" fontId="7" fillId="34" borderId="22" xfId="0" applyFont="1" applyFill="1" applyBorder="1" applyAlignment="1" applyProtection="1">
      <alignment horizontal="left"/>
      <protection/>
    </xf>
    <xf numFmtId="0" fontId="7" fillId="34" borderId="0" xfId="0" applyFont="1" applyFill="1" applyAlignment="1" applyProtection="1">
      <alignment vertical="center"/>
      <protection/>
    </xf>
    <xf numFmtId="0" fontId="7" fillId="34" borderId="22" xfId="0" applyFont="1" applyFill="1" applyBorder="1" applyAlignment="1" applyProtection="1">
      <alignment vertical="center"/>
      <protection/>
    </xf>
    <xf numFmtId="0" fontId="5" fillId="0" borderId="0" xfId="0" applyFont="1" applyFill="1" applyAlignment="1" applyProtection="1">
      <alignment horizontal="right"/>
      <protection/>
    </xf>
    <xf numFmtId="0" fontId="0" fillId="0" borderId="21" xfId="0" applyBorder="1" applyAlignment="1">
      <alignment/>
    </xf>
    <xf numFmtId="0" fontId="7" fillId="0" borderId="0" xfId="0" applyFont="1" applyFill="1" applyAlignment="1" applyProtection="1">
      <alignment vertical="top" wrapText="1"/>
      <protection/>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0" fillId="0" borderId="21" xfId="0" applyBorder="1" applyAlignment="1" applyProtection="1">
      <alignment/>
      <protection locked="0"/>
    </xf>
    <xf numFmtId="0" fontId="2" fillId="0" borderId="0" xfId="0" applyFont="1" applyAlignment="1" applyProtection="1">
      <alignment horizontal="right"/>
      <protection/>
    </xf>
    <xf numFmtId="0" fontId="7" fillId="0" borderId="0" xfId="0" applyFont="1" applyBorder="1" applyAlignment="1" applyProtection="1">
      <alignment/>
      <protection/>
    </xf>
    <xf numFmtId="0" fontId="7" fillId="0" borderId="0" xfId="0" applyFont="1" applyBorder="1" applyAlignment="1" applyProtection="1">
      <alignment vertical="center"/>
      <protection/>
    </xf>
    <xf numFmtId="0" fontId="0" fillId="0" borderId="0" xfId="0" applyBorder="1" applyAlignment="1">
      <alignment horizontal="right"/>
    </xf>
    <xf numFmtId="0" fontId="8" fillId="0" borderId="0" xfId="0" applyFont="1" applyFill="1" applyAlignment="1" applyProtection="1">
      <alignment horizontal="left"/>
      <protection/>
    </xf>
    <xf numFmtId="164" fontId="20" fillId="0" borderId="23" xfId="0" applyNumberFormat="1" applyFont="1" applyBorder="1" applyAlignment="1" applyProtection="1">
      <alignment/>
      <protection/>
    </xf>
    <xf numFmtId="0" fontId="20" fillId="0" borderId="24" xfId="0" applyFont="1" applyBorder="1" applyAlignment="1" applyProtection="1">
      <alignment/>
      <protection/>
    </xf>
    <xf numFmtId="166" fontId="20" fillId="0" borderId="0" xfId="0" applyNumberFormat="1" applyFont="1" applyBorder="1" applyAlignment="1" applyProtection="1">
      <alignment vertical="center"/>
      <protection/>
    </xf>
    <xf numFmtId="0" fontId="20" fillId="0" borderId="25" xfId="0" applyFont="1" applyBorder="1" applyAlignment="1" applyProtection="1">
      <alignment vertical="center"/>
      <protection/>
    </xf>
    <xf numFmtId="0" fontId="20" fillId="0" borderId="26" xfId="0" applyFont="1" applyBorder="1" applyAlignment="1" applyProtection="1">
      <alignment vertical="center"/>
      <protection/>
    </xf>
    <xf numFmtId="0" fontId="20" fillId="0" borderId="27" xfId="0" applyFont="1" applyBorder="1" applyAlignment="1" applyProtection="1">
      <alignment vertical="center"/>
      <protection/>
    </xf>
    <xf numFmtId="0" fontId="0" fillId="0" borderId="0" xfId="0" applyBorder="1" applyAlignment="1">
      <alignment horizontal="center"/>
    </xf>
    <xf numFmtId="0" fontId="0" fillId="0" borderId="28" xfId="0" applyBorder="1" applyAlignment="1">
      <alignment horizontal="right"/>
    </xf>
    <xf numFmtId="0" fontId="0" fillId="0" borderId="16" xfId="0" applyBorder="1" applyAlignment="1">
      <alignment horizontal="right"/>
    </xf>
    <xf numFmtId="0" fontId="0" fillId="0" borderId="0" xfId="0" applyBorder="1" applyAlignment="1">
      <alignment horizontal="left" vertical="top" wrapText="1"/>
    </xf>
    <xf numFmtId="0" fontId="0" fillId="0" borderId="19" xfId="0" applyBorder="1" applyAlignment="1">
      <alignment wrapText="1"/>
    </xf>
    <xf numFmtId="0" fontId="0" fillId="0" borderId="28" xfId="0" applyBorder="1" applyAlignment="1" applyProtection="1">
      <alignment/>
      <protection locked="0"/>
    </xf>
    <xf numFmtId="0" fontId="0" fillId="0" borderId="29" xfId="0" applyBorder="1" applyAlignment="1" applyProtection="1">
      <alignment/>
      <protection locked="0"/>
    </xf>
    <xf numFmtId="0" fontId="15" fillId="34" borderId="0" xfId="0" applyFont="1" applyFill="1" applyAlignment="1" applyProtection="1">
      <alignment vertical="top" wrapText="1"/>
      <protection/>
    </xf>
    <xf numFmtId="0" fontId="13" fillId="0" borderId="0" xfId="0" applyFont="1" applyBorder="1" applyAlignment="1" applyProtection="1">
      <alignment horizontal="left"/>
      <protection/>
    </xf>
    <xf numFmtId="0" fontId="23" fillId="0" borderId="0" xfId="0" applyFont="1" applyAlignment="1" applyProtection="1">
      <alignment vertical="center"/>
      <protection/>
    </xf>
    <xf numFmtId="0" fontId="20" fillId="0" borderId="0" xfId="0" applyFont="1" applyAlignment="1" applyProtection="1" quotePrefix="1">
      <alignment horizontal="right" vertical="top" wrapText="1"/>
      <protection/>
    </xf>
    <xf numFmtId="0" fontId="24" fillId="33" borderId="0" xfId="0" applyFont="1" applyFill="1" applyAlignment="1" applyProtection="1">
      <alignment/>
      <protection/>
    </xf>
    <xf numFmtId="0" fontId="0" fillId="38" borderId="0" xfId="0" applyFill="1" applyAlignment="1" applyProtection="1">
      <alignment/>
      <protection/>
    </xf>
    <xf numFmtId="0" fontId="0" fillId="40" borderId="0" xfId="0" applyFill="1" applyAlignment="1" applyProtection="1">
      <alignment/>
      <protection/>
    </xf>
    <xf numFmtId="0" fontId="0" fillId="40" borderId="0" xfId="0" applyFill="1" applyAlignment="1">
      <alignment/>
    </xf>
    <xf numFmtId="0" fontId="0" fillId="40" borderId="0" xfId="0" applyFill="1" applyBorder="1" applyAlignment="1" applyProtection="1">
      <alignment/>
      <protection/>
    </xf>
    <xf numFmtId="0" fontId="25" fillId="0" borderId="0" xfId="0" applyFont="1" applyFill="1" applyAlignment="1" applyProtection="1">
      <alignment horizontal="right" vertical="top"/>
      <protection/>
    </xf>
    <xf numFmtId="0" fontId="7" fillId="0" borderId="0" xfId="0" applyFont="1" applyAlignment="1">
      <alignment vertical="top" wrapText="1"/>
    </xf>
    <xf numFmtId="0" fontId="0" fillId="33" borderId="0" xfId="0" applyFill="1" applyAlignment="1" applyProtection="1">
      <alignment/>
      <protection hidden="1"/>
    </xf>
    <xf numFmtId="0" fontId="11" fillId="33" borderId="0" xfId="0" applyFont="1" applyFill="1" applyAlignment="1" applyProtection="1">
      <alignment horizontal="left"/>
      <protection hidden="1"/>
    </xf>
    <xf numFmtId="0" fontId="8" fillId="37" borderId="0" xfId="0" applyFont="1" applyFill="1" applyAlignment="1" applyProtection="1">
      <alignment horizontal="centerContinuous"/>
      <protection hidden="1"/>
    </xf>
    <xf numFmtId="0" fontId="7" fillId="37" borderId="0" xfId="0" applyFont="1" applyFill="1" applyAlignment="1" applyProtection="1">
      <alignment/>
      <protection hidden="1"/>
    </xf>
    <xf numFmtId="0" fontId="0" fillId="38" borderId="0" xfId="0" applyFill="1" applyAlignment="1" applyProtection="1">
      <alignment/>
      <protection hidden="1"/>
    </xf>
    <xf numFmtId="0" fontId="0" fillId="0" borderId="0" xfId="0" applyAlignment="1" applyProtection="1">
      <alignment/>
      <protection hidden="1"/>
    </xf>
    <xf numFmtId="0" fontId="7" fillId="35" borderId="0" xfId="0" applyFont="1" applyFill="1" applyAlignment="1" applyProtection="1">
      <alignment vertical="top" wrapText="1"/>
      <protection hidden="1"/>
    </xf>
    <xf numFmtId="0" fontId="7" fillId="33" borderId="0" xfId="0" applyFont="1" applyFill="1" applyAlignment="1" applyProtection="1">
      <alignment/>
      <protection hidden="1"/>
    </xf>
    <xf numFmtId="0" fontId="7" fillId="40" borderId="11" xfId="0" applyFont="1" applyFill="1" applyBorder="1" applyAlignment="1" applyProtection="1">
      <alignment horizontal="center" vertical="center"/>
      <protection hidden="1"/>
    </xf>
    <xf numFmtId="0" fontId="7" fillId="37" borderId="0" xfId="0" applyFont="1" applyFill="1" applyAlignment="1" applyProtection="1">
      <alignment vertical="center"/>
      <protection hidden="1"/>
    </xf>
    <xf numFmtId="0" fontId="3" fillId="0" borderId="11" xfId="0" applyFont="1" applyFill="1" applyBorder="1" applyAlignment="1" applyProtection="1">
      <alignment horizontal="center" vertical="center"/>
      <protection hidden="1"/>
    </xf>
    <xf numFmtId="0" fontId="7" fillId="38" borderId="0" xfId="0" applyFont="1" applyFill="1" applyAlignment="1" applyProtection="1">
      <alignment/>
      <protection hidden="1"/>
    </xf>
    <xf numFmtId="0" fontId="0" fillId="0" borderId="0" xfId="0" applyFont="1" applyAlignment="1">
      <alignment wrapText="1"/>
    </xf>
    <xf numFmtId="0" fontId="0" fillId="0" borderId="0" xfId="0" applyBorder="1" applyAlignment="1">
      <alignment wrapText="1"/>
    </xf>
    <xf numFmtId="0" fontId="0" fillId="0" borderId="0" xfId="0" applyFont="1" applyBorder="1" applyAlignment="1">
      <alignment vertical="top" wrapText="1"/>
    </xf>
    <xf numFmtId="0" fontId="0" fillId="0" borderId="0" xfId="0" applyFont="1" applyAlignment="1">
      <alignment vertical="top" wrapText="1"/>
    </xf>
    <xf numFmtId="0" fontId="0" fillId="0" borderId="16" xfId="0" applyBorder="1" applyAlignment="1" applyProtection="1">
      <alignment horizontal="left" vertical="top" wrapText="1"/>
      <protection/>
    </xf>
    <xf numFmtId="0" fontId="0" fillId="0" borderId="28" xfId="0" applyBorder="1" applyAlignment="1" applyProtection="1">
      <alignment horizontal="left" vertical="top"/>
      <protection/>
    </xf>
    <xf numFmtId="0" fontId="2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top" wrapText="1"/>
      <protection/>
    </xf>
    <xf numFmtId="0" fontId="0" fillId="0" borderId="0" xfId="0" applyBorder="1" applyAlignment="1" applyProtection="1">
      <alignment horizontal="left"/>
      <protection/>
    </xf>
    <xf numFmtId="0" fontId="14" fillId="0" borderId="0" xfId="0" applyFont="1" applyFill="1" applyBorder="1" applyAlignment="1" applyProtection="1">
      <alignment horizontal="left"/>
      <protection/>
    </xf>
    <xf numFmtId="0" fontId="2" fillId="0" borderId="0" xfId="0" applyFont="1" applyBorder="1" applyAlignment="1" applyProtection="1">
      <alignment vertical="top"/>
      <protection locked="0"/>
    </xf>
    <xf numFmtId="0" fontId="18" fillId="0" borderId="0" xfId="0" applyFont="1" applyBorder="1" applyAlignment="1" applyProtection="1">
      <alignment vertical="top"/>
      <protection locked="0"/>
    </xf>
    <xf numFmtId="0" fontId="2" fillId="41" borderId="0" xfId="0" applyFont="1" applyFill="1" applyAlignment="1" applyProtection="1">
      <alignment horizontal="center" vertical="center" textRotation="90"/>
      <protection/>
    </xf>
    <xf numFmtId="0" fontId="2" fillId="42" borderId="0" xfId="0" applyFont="1" applyFill="1" applyAlignment="1" applyProtection="1">
      <alignment horizontal="center" vertical="center" textRotation="90"/>
      <protection/>
    </xf>
    <xf numFmtId="0" fontId="2" fillId="43" borderId="0" xfId="0" applyFont="1" applyFill="1" applyAlignment="1" applyProtection="1">
      <alignment horizontal="center" vertical="center" textRotation="90"/>
      <protection/>
    </xf>
    <xf numFmtId="0" fontId="0" fillId="0" borderId="0" xfId="0" applyFont="1" applyAlignment="1">
      <alignment horizontal="center" vertical="center"/>
    </xf>
    <xf numFmtId="0" fontId="0" fillId="0" borderId="0" xfId="0" applyAlignment="1">
      <alignment/>
    </xf>
    <xf numFmtId="0" fontId="0" fillId="42" borderId="0" xfId="0" applyFill="1" applyAlignment="1">
      <alignment/>
    </xf>
    <xf numFmtId="0" fontId="15" fillId="34" borderId="0" xfId="0" applyFont="1" applyFill="1" applyAlignment="1" applyProtection="1">
      <alignment vertical="top" wrapText="1"/>
      <protection/>
    </xf>
    <xf numFmtId="0" fontId="0" fillId="0" borderId="0" xfId="0" applyAlignment="1">
      <alignment vertical="top" wrapText="1"/>
    </xf>
    <xf numFmtId="165" fontId="4" fillId="0" borderId="30" xfId="0" applyNumberFormat="1" applyFont="1" applyFill="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0" xfId="0" applyAlignment="1">
      <alignment horizontal="right"/>
    </xf>
    <xf numFmtId="0" fontId="0" fillId="0" borderId="23"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1" xfId="0" applyFont="1" applyFill="1" applyBorder="1" applyAlignment="1" applyProtection="1">
      <alignment horizontal="left"/>
      <protection locked="0"/>
    </xf>
    <xf numFmtId="167" fontId="0" fillId="0" borderId="21" xfId="0" applyNumberFormat="1" applyFont="1" applyFill="1" applyBorder="1" applyAlignment="1" applyProtection="1">
      <alignment horizontal="lef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3" fillId="0" borderId="33" xfId="0" applyFont="1" applyBorder="1" applyAlignment="1" applyProtection="1">
      <alignment vertical="top" wrapText="1"/>
      <protection locked="0"/>
    </xf>
    <xf numFmtId="0" fontId="0" fillId="0" borderId="34" xfId="0" applyBorder="1" applyAlignment="1" applyProtection="1">
      <alignment vertical="top" wrapText="1"/>
      <protection locked="0"/>
    </xf>
    <xf numFmtId="0" fontId="5" fillId="44" borderId="0" xfId="0" applyFont="1" applyFill="1" applyBorder="1" applyAlignment="1" applyProtection="1">
      <alignment horizontal="left"/>
      <protection/>
    </xf>
    <xf numFmtId="0" fontId="0" fillId="0" borderId="0" xfId="0" applyAlignment="1" applyProtection="1">
      <alignment vertical="top" wrapText="1"/>
      <protection locked="0"/>
    </xf>
    <xf numFmtId="0" fontId="20" fillId="0" borderId="0" xfId="0" applyFont="1" applyAlignment="1" applyProtection="1" quotePrefix="1">
      <alignment horizontal="right" vertical="top" wrapText="1"/>
      <protection/>
    </xf>
    <xf numFmtId="0" fontId="20" fillId="0" borderId="0" xfId="0" applyFont="1" applyAlignment="1" applyProtection="1">
      <alignment vertical="top" wrapText="1"/>
      <protection/>
    </xf>
    <xf numFmtId="0" fontId="10" fillId="0" borderId="26" xfId="0" applyFont="1" applyBorder="1" applyAlignment="1" applyProtection="1">
      <alignment horizontal="center" vertical="top"/>
      <protection/>
    </xf>
    <xf numFmtId="0" fontId="0" fillId="0" borderId="26" xfId="0" applyBorder="1" applyAlignment="1">
      <alignment horizontal="center" vertical="top"/>
    </xf>
    <xf numFmtId="0" fontId="7" fillId="0" borderId="33"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0" fontId="0" fillId="0" borderId="0" xfId="0" applyAlignment="1" applyProtection="1">
      <alignment/>
      <protection/>
    </xf>
    <xf numFmtId="0" fontId="3" fillId="0" borderId="33"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34" xfId="0" applyFont="1" applyFill="1" applyBorder="1" applyAlignment="1" applyProtection="1">
      <alignment horizontal="center" vertical="center"/>
      <protection hidden="1"/>
    </xf>
    <xf numFmtId="0" fontId="8" fillId="38" borderId="0" xfId="0" applyFont="1" applyFill="1" applyAlignment="1" applyProtection="1">
      <alignment horizontal="right"/>
      <protection/>
    </xf>
    <xf numFmtId="0" fontId="0" fillId="38" borderId="25" xfId="0" applyFill="1" applyBorder="1" applyAlignment="1">
      <alignment/>
    </xf>
    <xf numFmtId="0" fontId="3" fillId="0" borderId="21" xfId="0" applyFont="1" applyBorder="1" applyAlignment="1" applyProtection="1">
      <alignment/>
      <protection hidden="1"/>
    </xf>
    <xf numFmtId="0" fontId="3" fillId="0" borderId="34" xfId="0" applyFont="1" applyBorder="1" applyAlignment="1" applyProtection="1">
      <alignment/>
      <protection hidden="1"/>
    </xf>
    <xf numFmtId="0" fontId="15" fillId="35" borderId="0" xfId="0" applyFont="1" applyFill="1" applyAlignment="1" applyProtection="1">
      <alignment vertical="top" wrapText="1"/>
      <protection/>
    </xf>
    <xf numFmtId="0" fontId="15" fillId="0" borderId="0" xfId="0" applyFont="1" applyAlignment="1" applyProtection="1">
      <alignment/>
      <protection/>
    </xf>
    <xf numFmtId="0" fontId="16" fillId="36" borderId="0" xfId="0" applyFont="1" applyFill="1" applyAlignment="1" applyProtection="1">
      <alignment vertical="top" wrapText="1"/>
      <protection/>
    </xf>
    <xf numFmtId="0" fontId="16" fillId="0" borderId="0" xfId="0" applyFont="1" applyAlignment="1" applyProtection="1">
      <alignment/>
      <protection/>
    </xf>
    <xf numFmtId="0" fontId="0" fillId="0" borderId="21"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11" fillId="38" borderId="0" xfId="0" applyFont="1" applyFill="1" applyAlignment="1" applyProtection="1">
      <alignment horizontal="left"/>
      <protection hidden="1"/>
    </xf>
    <xf numFmtId="0" fontId="0" fillId="0" borderId="0" xfId="0" applyAlignment="1" applyProtection="1">
      <alignment/>
      <protection hidden="1"/>
    </xf>
    <xf numFmtId="0" fontId="11" fillId="37" borderId="0" xfId="0" applyFont="1" applyFill="1" applyAlignment="1" applyProtection="1">
      <alignment horizontal="left"/>
      <protection hidden="1"/>
    </xf>
    <xf numFmtId="0" fontId="11" fillId="33" borderId="0" xfId="0" applyFont="1" applyFill="1" applyAlignment="1" applyProtection="1">
      <alignment horizontal="left"/>
      <protection hidden="1"/>
    </xf>
    <xf numFmtId="0" fontId="13" fillId="0" borderId="0" xfId="0" applyFont="1" applyBorder="1" applyAlignment="1" applyProtection="1">
      <alignment horizontal="left"/>
      <protection hidden="1"/>
    </xf>
    <xf numFmtId="0" fontId="27" fillId="0" borderId="0" xfId="0" applyFont="1" applyAlignment="1" applyProtection="1">
      <alignment vertical="center"/>
      <protection/>
    </xf>
    <xf numFmtId="0" fontId="3" fillId="0" borderId="0" xfId="0" applyFont="1" applyAlignment="1">
      <alignment/>
    </xf>
    <xf numFmtId="0" fontId="26" fillId="0" borderId="0" xfId="0" applyFont="1" applyAlignment="1" applyProtection="1">
      <alignment horizontal="center" vertical="top"/>
      <protection hidden="1"/>
    </xf>
    <xf numFmtId="0" fontId="24" fillId="0" borderId="0" xfId="0" applyFont="1" applyAlignment="1" applyProtection="1">
      <alignment horizontal="center" vertical="top"/>
      <protection hidden="1"/>
    </xf>
    <xf numFmtId="0" fontId="0" fillId="0" borderId="21" xfId="0" applyBorder="1" applyAlignment="1" applyProtection="1">
      <alignment/>
      <protection locked="0"/>
    </xf>
    <xf numFmtId="0" fontId="0" fillId="0" borderId="26" xfId="0" applyFont="1" applyFill="1" applyBorder="1" applyAlignment="1" applyProtection="1">
      <alignment horizontal="left"/>
      <protection locked="0"/>
    </xf>
    <xf numFmtId="0" fontId="0" fillId="0" borderId="26" xfId="0" applyFont="1" applyBorder="1" applyAlignment="1" applyProtection="1">
      <alignment/>
      <protection locked="0"/>
    </xf>
    <xf numFmtId="0" fontId="0" fillId="0" borderId="26" xfId="0" applyBorder="1" applyAlignment="1" applyProtection="1">
      <alignment horizontal="left"/>
      <protection locked="0"/>
    </xf>
    <xf numFmtId="0" fontId="19" fillId="38" borderId="18" xfId="0" applyFont="1" applyFill="1" applyBorder="1" applyAlignment="1">
      <alignment horizontal="center" vertical="center" textRotation="90"/>
    </xf>
    <xf numFmtId="0" fontId="19" fillId="33" borderId="18" xfId="0" applyFont="1" applyFill="1" applyBorder="1" applyAlignment="1">
      <alignment horizontal="center" vertical="center" textRotation="90"/>
    </xf>
    <xf numFmtId="0" fontId="19" fillId="37" borderId="18" xfId="0" applyFont="1" applyFill="1" applyBorder="1" applyAlignment="1">
      <alignment horizontal="center"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21</xdr:row>
      <xdr:rowOff>0</xdr:rowOff>
    </xdr:from>
    <xdr:to>
      <xdr:col>5</xdr:col>
      <xdr:colOff>142875</xdr:colOff>
      <xdr:row>21</xdr:row>
      <xdr:rowOff>28575</xdr:rowOff>
    </xdr:to>
    <xdr:sp>
      <xdr:nvSpPr>
        <xdr:cNvPr id="1" name="Line 389"/>
        <xdr:cNvSpPr>
          <a:spLocks/>
        </xdr:cNvSpPr>
      </xdr:nvSpPr>
      <xdr:spPr>
        <a:xfrm>
          <a:off x="1771650" y="5600700"/>
          <a:ext cx="0"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180975</xdr:colOff>
      <xdr:row>11</xdr:row>
      <xdr:rowOff>9525</xdr:rowOff>
    </xdr:from>
    <xdr:to>
      <xdr:col>21</xdr:col>
      <xdr:colOff>28575</xdr:colOff>
      <xdr:row>11</xdr:row>
      <xdr:rowOff>257175</xdr:rowOff>
    </xdr:to>
    <xdr:pic>
      <xdr:nvPicPr>
        <xdr:cNvPr id="2" name="ButtonHelp"/>
        <xdr:cNvPicPr preferRelativeResize="1">
          <a:picLocks noChangeAspect="1"/>
        </xdr:cNvPicPr>
      </xdr:nvPicPr>
      <xdr:blipFill>
        <a:blip r:embed="rId1"/>
        <a:stretch>
          <a:fillRect/>
        </a:stretch>
      </xdr:blipFill>
      <xdr:spPr>
        <a:xfrm>
          <a:off x="6448425" y="2447925"/>
          <a:ext cx="1876425" cy="247650"/>
        </a:xfrm>
        <a:prstGeom prst="rect">
          <a:avLst/>
        </a:prstGeom>
        <a:noFill/>
        <a:ln w="1" cmpd="sng">
          <a:noFill/>
        </a:ln>
      </xdr:spPr>
    </xdr:pic>
    <xdr:clientData fPrintsWithSheet="0"/>
  </xdr:twoCellAnchor>
  <xdr:twoCellAnchor>
    <xdr:from>
      <xdr:col>5</xdr:col>
      <xdr:colOff>142875</xdr:colOff>
      <xdr:row>17</xdr:row>
      <xdr:rowOff>0</xdr:rowOff>
    </xdr:from>
    <xdr:to>
      <xdr:col>5</xdr:col>
      <xdr:colOff>142875</xdr:colOff>
      <xdr:row>18</xdr:row>
      <xdr:rowOff>0</xdr:rowOff>
    </xdr:to>
    <xdr:sp>
      <xdr:nvSpPr>
        <xdr:cNvPr id="3" name="Line 301"/>
        <xdr:cNvSpPr>
          <a:spLocks/>
        </xdr:cNvSpPr>
      </xdr:nvSpPr>
      <xdr:spPr>
        <a:xfrm>
          <a:off x="1771650" y="424815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38100</xdr:colOff>
      <xdr:row>11</xdr:row>
      <xdr:rowOff>9525</xdr:rowOff>
    </xdr:from>
    <xdr:to>
      <xdr:col>16</xdr:col>
      <xdr:colOff>542925</xdr:colOff>
      <xdr:row>11</xdr:row>
      <xdr:rowOff>257175</xdr:rowOff>
    </xdr:to>
    <xdr:pic>
      <xdr:nvPicPr>
        <xdr:cNvPr id="4" name="ButtonClear"/>
        <xdr:cNvPicPr preferRelativeResize="1">
          <a:picLocks noChangeAspect="1"/>
        </xdr:cNvPicPr>
      </xdr:nvPicPr>
      <xdr:blipFill>
        <a:blip r:embed="rId2"/>
        <a:stretch>
          <a:fillRect/>
        </a:stretch>
      </xdr:blipFill>
      <xdr:spPr>
        <a:xfrm>
          <a:off x="4286250" y="2447925"/>
          <a:ext cx="1876425" cy="247650"/>
        </a:xfrm>
        <a:prstGeom prst="rect">
          <a:avLst/>
        </a:prstGeom>
        <a:noFill/>
        <a:ln w="1" cmpd="sng">
          <a:noFill/>
        </a:ln>
      </xdr:spPr>
    </xdr:pic>
    <xdr:clientData fPrintsWithSheet="0"/>
  </xdr:twoCellAnchor>
  <xdr:twoCellAnchor>
    <xdr:from>
      <xdr:col>5</xdr:col>
      <xdr:colOff>142875</xdr:colOff>
      <xdr:row>23</xdr:row>
      <xdr:rowOff>0</xdr:rowOff>
    </xdr:from>
    <xdr:to>
      <xdr:col>5</xdr:col>
      <xdr:colOff>142875</xdr:colOff>
      <xdr:row>28</xdr:row>
      <xdr:rowOff>9525</xdr:rowOff>
    </xdr:to>
    <xdr:sp>
      <xdr:nvSpPr>
        <xdr:cNvPr id="5" name="Line 338"/>
        <xdr:cNvSpPr>
          <a:spLocks/>
        </xdr:cNvSpPr>
      </xdr:nvSpPr>
      <xdr:spPr>
        <a:xfrm>
          <a:off x="1771650" y="6276975"/>
          <a:ext cx="0" cy="1533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17</xdr:row>
      <xdr:rowOff>9525</xdr:rowOff>
    </xdr:from>
    <xdr:to>
      <xdr:col>16</xdr:col>
      <xdr:colOff>323850</xdr:colOff>
      <xdr:row>18</xdr:row>
      <xdr:rowOff>9525</xdr:rowOff>
    </xdr:to>
    <xdr:sp>
      <xdr:nvSpPr>
        <xdr:cNvPr id="6" name="Line 380"/>
        <xdr:cNvSpPr>
          <a:spLocks/>
        </xdr:cNvSpPr>
      </xdr:nvSpPr>
      <xdr:spPr>
        <a:xfrm>
          <a:off x="5943600" y="425767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15</xdr:row>
      <xdr:rowOff>0</xdr:rowOff>
    </xdr:from>
    <xdr:to>
      <xdr:col>16</xdr:col>
      <xdr:colOff>323850</xdr:colOff>
      <xdr:row>16</xdr:row>
      <xdr:rowOff>9525</xdr:rowOff>
    </xdr:to>
    <xdr:sp>
      <xdr:nvSpPr>
        <xdr:cNvPr id="7" name="Line 381"/>
        <xdr:cNvSpPr>
          <a:spLocks/>
        </xdr:cNvSpPr>
      </xdr:nvSpPr>
      <xdr:spPr>
        <a:xfrm>
          <a:off x="5943600" y="3571875"/>
          <a:ext cx="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15</xdr:row>
      <xdr:rowOff>0</xdr:rowOff>
    </xdr:from>
    <xdr:to>
      <xdr:col>5</xdr:col>
      <xdr:colOff>142875</xdr:colOff>
      <xdr:row>16</xdr:row>
      <xdr:rowOff>0</xdr:rowOff>
    </xdr:to>
    <xdr:sp>
      <xdr:nvSpPr>
        <xdr:cNvPr id="8" name="Line 387"/>
        <xdr:cNvSpPr>
          <a:spLocks/>
        </xdr:cNvSpPr>
      </xdr:nvSpPr>
      <xdr:spPr>
        <a:xfrm>
          <a:off x="1771650" y="357187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19</xdr:row>
      <xdr:rowOff>0</xdr:rowOff>
    </xdr:from>
    <xdr:to>
      <xdr:col>5</xdr:col>
      <xdr:colOff>142875</xdr:colOff>
      <xdr:row>20</xdr:row>
      <xdr:rowOff>0</xdr:rowOff>
    </xdr:to>
    <xdr:sp>
      <xdr:nvSpPr>
        <xdr:cNvPr id="9" name="Line 388"/>
        <xdr:cNvSpPr>
          <a:spLocks/>
        </xdr:cNvSpPr>
      </xdr:nvSpPr>
      <xdr:spPr>
        <a:xfrm>
          <a:off x="1771650" y="492442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19</xdr:row>
      <xdr:rowOff>0</xdr:rowOff>
    </xdr:from>
    <xdr:to>
      <xdr:col>16</xdr:col>
      <xdr:colOff>323850</xdr:colOff>
      <xdr:row>20</xdr:row>
      <xdr:rowOff>0</xdr:rowOff>
    </xdr:to>
    <xdr:sp>
      <xdr:nvSpPr>
        <xdr:cNvPr id="10" name="Line 399"/>
        <xdr:cNvSpPr>
          <a:spLocks/>
        </xdr:cNvSpPr>
      </xdr:nvSpPr>
      <xdr:spPr>
        <a:xfrm>
          <a:off x="5943600" y="492442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21</xdr:row>
      <xdr:rowOff>142875</xdr:rowOff>
    </xdr:from>
    <xdr:to>
      <xdr:col>16</xdr:col>
      <xdr:colOff>323850</xdr:colOff>
      <xdr:row>22</xdr:row>
      <xdr:rowOff>0</xdr:rowOff>
    </xdr:to>
    <xdr:sp>
      <xdr:nvSpPr>
        <xdr:cNvPr id="11" name="Line 400"/>
        <xdr:cNvSpPr>
          <a:spLocks/>
        </xdr:cNvSpPr>
      </xdr:nvSpPr>
      <xdr:spPr>
        <a:xfrm>
          <a:off x="5943600" y="5743575"/>
          <a:ext cx="0"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23</xdr:row>
      <xdr:rowOff>0</xdr:rowOff>
    </xdr:from>
    <xdr:to>
      <xdr:col>16</xdr:col>
      <xdr:colOff>323850</xdr:colOff>
      <xdr:row>24</xdr:row>
      <xdr:rowOff>0</xdr:rowOff>
    </xdr:to>
    <xdr:sp>
      <xdr:nvSpPr>
        <xdr:cNvPr id="12" name="Line 401"/>
        <xdr:cNvSpPr>
          <a:spLocks/>
        </xdr:cNvSpPr>
      </xdr:nvSpPr>
      <xdr:spPr>
        <a:xfrm>
          <a:off x="5943600" y="627697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25</xdr:row>
      <xdr:rowOff>0</xdr:rowOff>
    </xdr:from>
    <xdr:to>
      <xdr:col>16</xdr:col>
      <xdr:colOff>323850</xdr:colOff>
      <xdr:row>28</xdr:row>
      <xdr:rowOff>9525</xdr:rowOff>
    </xdr:to>
    <xdr:sp>
      <xdr:nvSpPr>
        <xdr:cNvPr id="13" name="Line 403"/>
        <xdr:cNvSpPr>
          <a:spLocks/>
        </xdr:cNvSpPr>
      </xdr:nvSpPr>
      <xdr:spPr>
        <a:xfrm>
          <a:off x="5943600" y="6953250"/>
          <a:ext cx="0" cy="857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17</xdr:row>
      <xdr:rowOff>0</xdr:rowOff>
    </xdr:from>
    <xdr:to>
      <xdr:col>28</xdr:col>
      <xdr:colOff>142875</xdr:colOff>
      <xdr:row>18</xdr:row>
      <xdr:rowOff>0</xdr:rowOff>
    </xdr:to>
    <xdr:sp>
      <xdr:nvSpPr>
        <xdr:cNvPr id="14" name="Line 404"/>
        <xdr:cNvSpPr>
          <a:spLocks/>
        </xdr:cNvSpPr>
      </xdr:nvSpPr>
      <xdr:spPr>
        <a:xfrm>
          <a:off x="10163175" y="424815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21</xdr:row>
      <xdr:rowOff>95250</xdr:rowOff>
    </xdr:from>
    <xdr:to>
      <xdr:col>30</xdr:col>
      <xdr:colOff>28575</xdr:colOff>
      <xdr:row>21</xdr:row>
      <xdr:rowOff>95250</xdr:rowOff>
    </xdr:to>
    <xdr:sp>
      <xdr:nvSpPr>
        <xdr:cNvPr id="15" name="Line 405"/>
        <xdr:cNvSpPr>
          <a:spLocks/>
        </xdr:cNvSpPr>
      </xdr:nvSpPr>
      <xdr:spPr>
        <a:xfrm>
          <a:off x="9810750" y="5695950"/>
          <a:ext cx="733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27</xdr:row>
      <xdr:rowOff>0</xdr:rowOff>
    </xdr:from>
    <xdr:to>
      <xdr:col>28</xdr:col>
      <xdr:colOff>142875</xdr:colOff>
      <xdr:row>28</xdr:row>
      <xdr:rowOff>0</xdr:rowOff>
    </xdr:to>
    <xdr:sp>
      <xdr:nvSpPr>
        <xdr:cNvPr id="16" name="Line 406"/>
        <xdr:cNvSpPr>
          <a:spLocks/>
        </xdr:cNvSpPr>
      </xdr:nvSpPr>
      <xdr:spPr>
        <a:xfrm>
          <a:off x="10163175" y="762952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15</xdr:row>
      <xdr:rowOff>0</xdr:rowOff>
    </xdr:from>
    <xdr:to>
      <xdr:col>28</xdr:col>
      <xdr:colOff>142875</xdr:colOff>
      <xdr:row>16</xdr:row>
      <xdr:rowOff>0</xdr:rowOff>
    </xdr:to>
    <xdr:sp>
      <xdr:nvSpPr>
        <xdr:cNvPr id="17" name="Line 407"/>
        <xdr:cNvSpPr>
          <a:spLocks/>
        </xdr:cNvSpPr>
      </xdr:nvSpPr>
      <xdr:spPr>
        <a:xfrm>
          <a:off x="10163175" y="357187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19</xdr:row>
      <xdr:rowOff>0</xdr:rowOff>
    </xdr:from>
    <xdr:to>
      <xdr:col>28</xdr:col>
      <xdr:colOff>142875</xdr:colOff>
      <xdr:row>20</xdr:row>
      <xdr:rowOff>0</xdr:rowOff>
    </xdr:to>
    <xdr:sp>
      <xdr:nvSpPr>
        <xdr:cNvPr id="18" name="Line 408"/>
        <xdr:cNvSpPr>
          <a:spLocks/>
        </xdr:cNvSpPr>
      </xdr:nvSpPr>
      <xdr:spPr>
        <a:xfrm>
          <a:off x="10163175" y="492442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21</xdr:row>
      <xdr:rowOff>0</xdr:rowOff>
    </xdr:from>
    <xdr:to>
      <xdr:col>28</xdr:col>
      <xdr:colOff>142875</xdr:colOff>
      <xdr:row>21</xdr:row>
      <xdr:rowOff>95250</xdr:rowOff>
    </xdr:to>
    <xdr:sp>
      <xdr:nvSpPr>
        <xdr:cNvPr id="19" name="Line 409"/>
        <xdr:cNvSpPr>
          <a:spLocks/>
        </xdr:cNvSpPr>
      </xdr:nvSpPr>
      <xdr:spPr>
        <a:xfrm>
          <a:off x="10163175" y="5600700"/>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21</xdr:row>
      <xdr:rowOff>95250</xdr:rowOff>
    </xdr:from>
    <xdr:to>
      <xdr:col>30</xdr:col>
      <xdr:colOff>19050</xdr:colOff>
      <xdr:row>24</xdr:row>
      <xdr:rowOff>0</xdr:rowOff>
    </xdr:to>
    <xdr:sp>
      <xdr:nvSpPr>
        <xdr:cNvPr id="20" name="Line 410"/>
        <xdr:cNvSpPr>
          <a:spLocks/>
        </xdr:cNvSpPr>
      </xdr:nvSpPr>
      <xdr:spPr>
        <a:xfrm>
          <a:off x="10534650" y="5695950"/>
          <a:ext cx="0" cy="752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21</xdr:row>
      <xdr:rowOff>95250</xdr:rowOff>
    </xdr:from>
    <xdr:to>
      <xdr:col>26</xdr:col>
      <xdr:colOff>152400</xdr:colOff>
      <xdr:row>22</xdr:row>
      <xdr:rowOff>0</xdr:rowOff>
    </xdr:to>
    <xdr:sp>
      <xdr:nvSpPr>
        <xdr:cNvPr id="21" name="Line 411"/>
        <xdr:cNvSpPr>
          <a:spLocks/>
        </xdr:cNvSpPr>
      </xdr:nvSpPr>
      <xdr:spPr>
        <a:xfrm>
          <a:off x="9810750" y="5695950"/>
          <a:ext cx="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25</xdr:row>
      <xdr:rowOff>95250</xdr:rowOff>
    </xdr:from>
    <xdr:to>
      <xdr:col>30</xdr:col>
      <xdr:colOff>28575</xdr:colOff>
      <xdr:row>25</xdr:row>
      <xdr:rowOff>95250</xdr:rowOff>
    </xdr:to>
    <xdr:sp>
      <xdr:nvSpPr>
        <xdr:cNvPr id="22" name="Line 412"/>
        <xdr:cNvSpPr>
          <a:spLocks/>
        </xdr:cNvSpPr>
      </xdr:nvSpPr>
      <xdr:spPr>
        <a:xfrm>
          <a:off x="9801225" y="7048500"/>
          <a:ext cx="742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25</xdr:row>
      <xdr:rowOff>85725</xdr:rowOff>
    </xdr:from>
    <xdr:to>
      <xdr:col>28</xdr:col>
      <xdr:colOff>142875</xdr:colOff>
      <xdr:row>26</xdr:row>
      <xdr:rowOff>0</xdr:rowOff>
    </xdr:to>
    <xdr:sp>
      <xdr:nvSpPr>
        <xdr:cNvPr id="23" name="Line 413"/>
        <xdr:cNvSpPr>
          <a:spLocks/>
        </xdr:cNvSpPr>
      </xdr:nvSpPr>
      <xdr:spPr>
        <a:xfrm>
          <a:off x="10163175" y="7038975"/>
          <a:ext cx="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25</xdr:row>
      <xdr:rowOff>0</xdr:rowOff>
    </xdr:from>
    <xdr:to>
      <xdr:col>30</xdr:col>
      <xdr:colOff>19050</xdr:colOff>
      <xdr:row>25</xdr:row>
      <xdr:rowOff>95250</xdr:rowOff>
    </xdr:to>
    <xdr:sp>
      <xdr:nvSpPr>
        <xdr:cNvPr id="24" name="Line 414"/>
        <xdr:cNvSpPr>
          <a:spLocks/>
        </xdr:cNvSpPr>
      </xdr:nvSpPr>
      <xdr:spPr>
        <a:xfrm>
          <a:off x="10534650" y="6953250"/>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23</xdr:row>
      <xdr:rowOff>0</xdr:rowOff>
    </xdr:from>
    <xdr:to>
      <xdr:col>26</xdr:col>
      <xdr:colOff>152400</xdr:colOff>
      <xdr:row>25</xdr:row>
      <xdr:rowOff>95250</xdr:rowOff>
    </xdr:to>
    <xdr:sp>
      <xdr:nvSpPr>
        <xdr:cNvPr id="25" name="Line 415"/>
        <xdr:cNvSpPr>
          <a:spLocks/>
        </xdr:cNvSpPr>
      </xdr:nvSpPr>
      <xdr:spPr>
        <a:xfrm>
          <a:off x="9810750" y="6276975"/>
          <a:ext cx="0" cy="771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21</xdr:row>
      <xdr:rowOff>0</xdr:rowOff>
    </xdr:from>
    <xdr:to>
      <xdr:col>16</xdr:col>
      <xdr:colOff>323850</xdr:colOff>
      <xdr:row>21</xdr:row>
      <xdr:rowOff>28575</xdr:rowOff>
    </xdr:to>
    <xdr:sp>
      <xdr:nvSpPr>
        <xdr:cNvPr id="26" name="Line 417"/>
        <xdr:cNvSpPr>
          <a:spLocks/>
        </xdr:cNvSpPr>
      </xdr:nvSpPr>
      <xdr:spPr>
        <a:xfrm>
          <a:off x="5943600" y="5600700"/>
          <a:ext cx="0"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161925</xdr:colOff>
      <xdr:row>15</xdr:row>
      <xdr:rowOff>114300</xdr:rowOff>
    </xdr:from>
    <xdr:ext cx="352425" cy="123825"/>
    <xdr:sp>
      <xdr:nvSpPr>
        <xdr:cNvPr id="27" name="Help Line 1" hidden="1"/>
        <xdr:cNvSpPr>
          <a:spLocks/>
        </xdr:cNvSpPr>
      </xdr:nvSpPr>
      <xdr:spPr>
        <a:xfrm flipH="1">
          <a:off x="2286000" y="3686175"/>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9</xdr:col>
      <xdr:colOff>180975</xdr:colOff>
      <xdr:row>14</xdr:row>
      <xdr:rowOff>476250</xdr:rowOff>
    </xdr:from>
    <xdr:to>
      <xdr:col>11</xdr:col>
      <xdr:colOff>0</xdr:colOff>
      <xdr:row>16</xdr:row>
      <xdr:rowOff>114300</xdr:rowOff>
    </xdr:to>
    <xdr:pic>
      <xdr:nvPicPr>
        <xdr:cNvPr id="28" name="HelpLabel1" hidden="1"/>
        <xdr:cNvPicPr preferRelativeResize="1">
          <a:picLocks noChangeAspect="1"/>
        </xdr:cNvPicPr>
      </xdr:nvPicPr>
      <xdr:blipFill>
        <a:blip r:embed="rId3"/>
        <a:stretch>
          <a:fillRect/>
        </a:stretch>
      </xdr:blipFill>
      <xdr:spPr>
        <a:xfrm>
          <a:off x="2600325" y="3543300"/>
          <a:ext cx="1514475" cy="314325"/>
        </a:xfrm>
        <a:prstGeom prst="rect">
          <a:avLst/>
        </a:prstGeom>
        <a:noFill/>
        <a:ln w="1" cmpd="sng">
          <a:noFill/>
        </a:ln>
      </xdr:spPr>
    </xdr:pic>
    <xdr:clientData fPrintsWithSheet="0"/>
  </xdr:twoCellAnchor>
  <xdr:oneCellAnchor>
    <xdr:from>
      <xdr:col>7</xdr:col>
      <xdr:colOff>0</xdr:colOff>
      <xdr:row>14</xdr:row>
      <xdr:rowOff>95250</xdr:rowOff>
    </xdr:from>
    <xdr:ext cx="304800" cy="409575"/>
    <xdr:sp>
      <xdr:nvSpPr>
        <xdr:cNvPr id="29" name="Help Line 2" hidden="1"/>
        <xdr:cNvSpPr>
          <a:spLocks/>
        </xdr:cNvSpPr>
      </xdr:nvSpPr>
      <xdr:spPr>
        <a:xfrm flipH="1">
          <a:off x="2124075" y="3162300"/>
          <a:ext cx="3048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6</xdr:col>
      <xdr:colOff>0</xdr:colOff>
      <xdr:row>16</xdr:row>
      <xdr:rowOff>228600</xdr:rowOff>
    </xdr:from>
    <xdr:ext cx="476250" cy="276225"/>
    <xdr:sp>
      <xdr:nvSpPr>
        <xdr:cNvPr id="30" name="Help Line 3" hidden="1"/>
        <xdr:cNvSpPr>
          <a:spLocks/>
        </xdr:cNvSpPr>
      </xdr:nvSpPr>
      <xdr:spPr>
        <a:xfrm flipV="1">
          <a:off x="1943100" y="3971925"/>
          <a:ext cx="4762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5</xdr:col>
      <xdr:colOff>209550</xdr:colOff>
      <xdr:row>17</xdr:row>
      <xdr:rowOff>85725</xdr:rowOff>
    </xdr:from>
    <xdr:ext cx="647700" cy="590550"/>
    <xdr:sp>
      <xdr:nvSpPr>
        <xdr:cNvPr id="31" name="Help Line 4" hidden="1"/>
        <xdr:cNvSpPr>
          <a:spLocks/>
        </xdr:cNvSpPr>
      </xdr:nvSpPr>
      <xdr:spPr>
        <a:xfrm flipH="1">
          <a:off x="1838325" y="4333875"/>
          <a:ext cx="647700" cy="5905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9</xdr:col>
      <xdr:colOff>47625</xdr:colOff>
      <xdr:row>16</xdr:row>
      <xdr:rowOff>419100</xdr:rowOff>
    </xdr:from>
    <xdr:to>
      <xdr:col>10</xdr:col>
      <xdr:colOff>47625</xdr:colOff>
      <xdr:row>18</xdr:row>
      <xdr:rowOff>85725</xdr:rowOff>
    </xdr:to>
    <xdr:pic>
      <xdr:nvPicPr>
        <xdr:cNvPr id="32" name="HelpLabel4" hidden="1"/>
        <xdr:cNvPicPr preferRelativeResize="1">
          <a:picLocks noChangeAspect="1"/>
        </xdr:cNvPicPr>
      </xdr:nvPicPr>
      <xdr:blipFill>
        <a:blip r:embed="rId4"/>
        <a:stretch>
          <a:fillRect/>
        </a:stretch>
      </xdr:blipFill>
      <xdr:spPr>
        <a:xfrm>
          <a:off x="2466975" y="4162425"/>
          <a:ext cx="1590675" cy="342900"/>
        </a:xfrm>
        <a:prstGeom prst="rect">
          <a:avLst/>
        </a:prstGeom>
        <a:noFill/>
        <a:ln w="1" cmpd="sng">
          <a:noFill/>
        </a:ln>
      </xdr:spPr>
    </xdr:pic>
    <xdr:clientData fPrintsWithSheet="0"/>
  </xdr:twoCellAnchor>
  <xdr:twoCellAnchor editAs="oneCell">
    <xdr:from>
      <xdr:col>2</xdr:col>
      <xdr:colOff>171450</xdr:colOff>
      <xdr:row>16</xdr:row>
      <xdr:rowOff>228600</xdr:rowOff>
    </xdr:from>
    <xdr:to>
      <xdr:col>6</xdr:col>
      <xdr:colOff>28575</xdr:colOff>
      <xdr:row>17</xdr:row>
      <xdr:rowOff>38100</xdr:rowOff>
    </xdr:to>
    <xdr:pic>
      <xdr:nvPicPr>
        <xdr:cNvPr id="33" name="HelpLabel3" hidden="1"/>
        <xdr:cNvPicPr preferRelativeResize="1">
          <a:picLocks noChangeAspect="1"/>
        </xdr:cNvPicPr>
      </xdr:nvPicPr>
      <xdr:blipFill>
        <a:blip r:embed="rId5"/>
        <a:stretch>
          <a:fillRect/>
        </a:stretch>
      </xdr:blipFill>
      <xdr:spPr>
        <a:xfrm>
          <a:off x="457200" y="3971925"/>
          <a:ext cx="1514475" cy="314325"/>
        </a:xfrm>
        <a:prstGeom prst="rect">
          <a:avLst/>
        </a:prstGeom>
        <a:noFill/>
        <a:ln w="1" cmpd="sng">
          <a:noFill/>
        </a:ln>
      </xdr:spPr>
    </xdr:pic>
    <xdr:clientData fPrintsWithSheet="0"/>
  </xdr:twoCellAnchor>
  <xdr:twoCellAnchor editAs="oneCell">
    <xdr:from>
      <xdr:col>8</xdr:col>
      <xdr:colOff>104775</xdr:colOff>
      <xdr:row>13</xdr:row>
      <xdr:rowOff>85725</xdr:rowOff>
    </xdr:from>
    <xdr:to>
      <xdr:col>9</xdr:col>
      <xdr:colOff>1581150</xdr:colOff>
      <xdr:row>14</xdr:row>
      <xdr:rowOff>257175</xdr:rowOff>
    </xdr:to>
    <xdr:pic>
      <xdr:nvPicPr>
        <xdr:cNvPr id="34" name="HelpLabel2" hidden="1"/>
        <xdr:cNvPicPr preferRelativeResize="1">
          <a:picLocks noChangeAspect="1"/>
        </xdr:cNvPicPr>
      </xdr:nvPicPr>
      <xdr:blipFill>
        <a:blip r:embed="rId6"/>
        <a:stretch>
          <a:fillRect/>
        </a:stretch>
      </xdr:blipFill>
      <xdr:spPr>
        <a:xfrm>
          <a:off x="2409825" y="2981325"/>
          <a:ext cx="1590675" cy="342900"/>
        </a:xfrm>
        <a:prstGeom prst="rect">
          <a:avLst/>
        </a:prstGeom>
        <a:noFill/>
        <a:ln w="1" cmpd="sng">
          <a:noFill/>
        </a:ln>
      </xdr:spPr>
    </xdr:pic>
    <xdr:clientData fPrintsWithSheet="0"/>
  </xdr:twoCellAnchor>
  <xdr:oneCellAnchor>
    <xdr:from>
      <xdr:col>18</xdr:col>
      <xdr:colOff>685800</xdr:colOff>
      <xdr:row>11</xdr:row>
      <xdr:rowOff>133350</xdr:rowOff>
    </xdr:from>
    <xdr:ext cx="76200" cy="1000125"/>
    <xdr:sp>
      <xdr:nvSpPr>
        <xdr:cNvPr id="35" name="Help Line 5" hidden="1"/>
        <xdr:cNvSpPr>
          <a:spLocks/>
        </xdr:cNvSpPr>
      </xdr:nvSpPr>
      <xdr:spPr>
        <a:xfrm flipH="1" flipV="1">
          <a:off x="7277100" y="2571750"/>
          <a:ext cx="762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18</xdr:col>
      <xdr:colOff>685800</xdr:colOff>
      <xdr:row>14</xdr:row>
      <xdr:rowOff>228600</xdr:rowOff>
    </xdr:from>
    <xdr:to>
      <xdr:col>21</xdr:col>
      <xdr:colOff>104775</xdr:colOff>
      <xdr:row>15</xdr:row>
      <xdr:rowOff>38100</xdr:rowOff>
    </xdr:to>
    <xdr:pic>
      <xdr:nvPicPr>
        <xdr:cNvPr id="36" name="HelpLabel5" hidden="1"/>
        <xdr:cNvPicPr preferRelativeResize="1">
          <a:picLocks noChangeAspect="1"/>
        </xdr:cNvPicPr>
      </xdr:nvPicPr>
      <xdr:blipFill>
        <a:blip r:embed="rId7"/>
        <a:stretch>
          <a:fillRect/>
        </a:stretch>
      </xdr:blipFill>
      <xdr:spPr>
        <a:xfrm>
          <a:off x="7277100" y="3295650"/>
          <a:ext cx="1123950" cy="314325"/>
        </a:xfrm>
        <a:prstGeom prst="rect">
          <a:avLst/>
        </a:prstGeom>
        <a:noFill/>
        <a:ln w="1" cmpd="sng">
          <a:noFill/>
        </a:ln>
      </xdr:spPr>
    </xdr:pic>
    <xdr:clientData fPrintsWithSheet="0"/>
  </xdr:twoCellAnchor>
  <xdr:twoCellAnchor>
    <xdr:from>
      <xdr:col>5</xdr:col>
      <xdr:colOff>142875</xdr:colOff>
      <xdr:row>21</xdr:row>
      <xdr:rowOff>152400</xdr:rowOff>
    </xdr:from>
    <xdr:to>
      <xdr:col>5</xdr:col>
      <xdr:colOff>142875</xdr:colOff>
      <xdr:row>22</xdr:row>
      <xdr:rowOff>9525</xdr:rowOff>
    </xdr:to>
    <xdr:sp>
      <xdr:nvSpPr>
        <xdr:cNvPr id="37" name="Line 475"/>
        <xdr:cNvSpPr>
          <a:spLocks/>
        </xdr:cNvSpPr>
      </xdr:nvSpPr>
      <xdr:spPr>
        <a:xfrm>
          <a:off x="1771650" y="5753100"/>
          <a:ext cx="0"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p.state.pa.us/dep/deputate/airwaste/wm/landrecy/MANUAL/anchor86714" TargetMode="External" /><Relationship Id="rId2" Type="http://schemas.openxmlformats.org/officeDocument/2006/relationships/hyperlink" Target="http://www.dep.state.pa.us/dep/deputate/airwaste/wm/landrecy/MSCs/Table_5A.pdf" TargetMode="External" /><Relationship Id="rId3" Type="http://schemas.openxmlformats.org/officeDocument/2006/relationships/hyperlink" Target="http://www.dep.state.pa.us/dep/deputate/airwaste/wm/landrecy/MSCs/Table_5B.pdf" TargetMode="External" /><Relationship Id="rId4" Type="http://schemas.openxmlformats.org/officeDocument/2006/relationships/hyperlink" Target="http://www.chem.unep.ch/irptc/invent/igo.html" TargetMode="External" /><Relationship Id="rId5" Type="http://schemas.openxmlformats.org/officeDocument/2006/relationships/hyperlink" Target="http://ace.orst.edu/info/extoxnet/" TargetMode="External" /><Relationship Id="rId6" Type="http://schemas.openxmlformats.org/officeDocument/2006/relationships/hyperlink" Target="http://www.inchem.org/pages/ehc.html" TargetMode="External" /><Relationship Id="rId7" Type="http://schemas.openxmlformats.org/officeDocument/2006/relationships/hyperlink" Target="http://www.atsdr.cdc.gov/mrls.html" TargetMode="External" /><Relationship Id="rId8" Type="http://schemas.openxmlformats.org/officeDocument/2006/relationships/hyperlink" Target="http://www.epa.gov/iris/subst/"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Q41"/>
  <sheetViews>
    <sheetView showGridLines="0" showRowColHeaders="0" tabSelected="1" zoomScaleSheetLayoutView="100" zoomScalePageLayoutView="0" workbookViewId="0" topLeftCell="A1">
      <selection activeCell="T6" sqref="T6"/>
    </sheetView>
  </sheetViews>
  <sheetFormatPr defaultColWidth="9.140625" defaultRowHeight="12.75"/>
  <cols>
    <col min="1" max="1" width="3.00390625" style="0" customWidth="1"/>
    <col min="2" max="2" width="1.28515625" style="0" customWidth="1"/>
    <col min="3" max="3" width="14.7109375" style="0" customWidth="1"/>
    <col min="4" max="5" width="2.7109375" style="0" customWidth="1"/>
    <col min="6" max="6" width="4.7109375" style="0" customWidth="1"/>
    <col min="7" max="8" width="2.7109375" style="0" customWidth="1"/>
    <col min="9" max="9" width="1.7109375" style="0" customWidth="1"/>
    <col min="10" max="10" width="23.8515625" style="0" customWidth="1"/>
    <col min="11" max="11" width="1.57421875" style="0" customWidth="1"/>
    <col min="12" max="12" width="2.00390625" style="0" customWidth="1"/>
    <col min="13" max="13" width="0.42578125" style="0" hidden="1" customWidth="1"/>
    <col min="14" max="14" width="1.8515625" style="0" customWidth="1"/>
    <col min="15" max="15" width="2.421875" style="0" customWidth="1"/>
    <col min="16" max="16" width="16.28125" style="0" customWidth="1"/>
    <col min="17" max="17" width="9.7109375" style="0" customWidth="1"/>
    <col min="18" max="18" width="4.8515625" style="0" customWidth="1"/>
    <col min="19" max="19" width="10.28125" style="0" customWidth="1"/>
    <col min="20" max="20" width="14.00390625" style="0" customWidth="1"/>
    <col min="21" max="21" width="1.28515625" style="0" customWidth="1"/>
    <col min="22" max="22" width="1.8515625" style="0" customWidth="1"/>
    <col min="23" max="23" width="1.28515625" style="0" hidden="1" customWidth="1"/>
    <col min="24" max="24" width="1.8515625" style="0" customWidth="1"/>
    <col min="25" max="25" width="1.28515625" style="0" customWidth="1"/>
    <col min="26" max="26" width="15.421875" style="0" customWidth="1"/>
    <col min="27" max="28" width="2.7109375" style="0" customWidth="1"/>
    <col min="29" max="29" width="4.7109375" style="0" customWidth="1"/>
    <col min="30" max="31" width="2.7109375" style="0" customWidth="1"/>
    <col min="32" max="32" width="1.7109375" style="0" customWidth="1"/>
    <col min="33" max="33" width="25.00390625" style="0" customWidth="1"/>
    <col min="34" max="34" width="1.28515625" style="0" customWidth="1"/>
    <col min="35" max="35" width="2.8515625" style="0" customWidth="1"/>
  </cols>
  <sheetData>
    <row r="1" spans="1:37" ht="26.25">
      <c r="A1" s="179" t="s">
        <v>254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5"/>
      <c r="AK1" s="5"/>
    </row>
    <row r="2" spans="1:37" s="102" customFormat="1" ht="19.5" customHeight="1">
      <c r="A2" s="130"/>
      <c r="B2" s="88"/>
      <c r="C2" s="6" t="s">
        <v>0</v>
      </c>
      <c r="D2" s="85"/>
      <c r="E2" s="212"/>
      <c r="F2" s="213"/>
      <c r="G2" s="213"/>
      <c r="H2" s="213"/>
      <c r="I2" s="213"/>
      <c r="J2" s="213"/>
      <c r="K2" s="151"/>
      <c r="L2" s="151"/>
      <c r="M2" s="151"/>
      <c r="N2" s="152"/>
      <c r="O2" s="152"/>
      <c r="P2" s="104" t="s">
        <v>193</v>
      </c>
      <c r="Q2" s="206" t="str">
        <f>IF(ISERR(MID(B13,FIND(" - ",B13,1)+3,12)),"          ",MID(B13,FIND(" - ",B13,1)+3,12))&amp;" - "&amp;IF(ISERR(MID(O13,FIND(" - ",O13,1)+3,12)),"          ",MID(O13,FIND(" - ",O13,1)+3,12))&amp;" - "&amp;IF(ISERR(MID(Y13,FIND(" - ",Y13,1)+3,12)),"          ",MID(Y13,FIND(" - ",Y13,1)+3,12))</f>
        <v>           -            -           </v>
      </c>
      <c r="R2" s="203"/>
      <c r="S2" s="203"/>
      <c r="T2" s="203"/>
      <c r="U2" s="203"/>
      <c r="V2" s="203"/>
      <c r="W2" s="203"/>
      <c r="X2" s="203"/>
      <c r="Y2" s="203"/>
      <c r="Z2" s="203"/>
      <c r="AA2" s="123"/>
      <c r="AB2" s="123"/>
      <c r="AD2" s="86"/>
      <c r="AE2" s="86"/>
      <c r="AF2" s="87"/>
      <c r="AG2" s="87"/>
      <c r="AH2" s="87"/>
      <c r="AI2" s="87"/>
      <c r="AJ2" s="87"/>
      <c r="AK2" s="87"/>
    </row>
    <row r="3" spans="1:37" s="102" customFormat="1" ht="20.25" customHeight="1">
      <c r="A3" s="128"/>
      <c r="B3" s="170" t="s">
        <v>67</v>
      </c>
      <c r="C3" s="170"/>
      <c r="D3"/>
      <c r="E3" s="211"/>
      <c r="F3" s="211"/>
      <c r="G3" s="211"/>
      <c r="H3" s="211"/>
      <c r="I3" s="98"/>
      <c r="J3" s="103"/>
      <c r="K3" s="153"/>
      <c r="L3" s="153"/>
      <c r="M3" s="153"/>
      <c r="N3" s="153"/>
      <c r="O3" s="153"/>
      <c r="P3" s="7"/>
      <c r="Q3" s="207" t="s">
        <v>194</v>
      </c>
      <c r="R3" s="208"/>
      <c r="S3" s="208"/>
      <c r="T3" s="208"/>
      <c r="V3" s="124"/>
      <c r="W3" s="124"/>
      <c r="X3" s="1"/>
      <c r="Y3" s="124" t="s">
        <v>13</v>
      </c>
      <c r="Z3" s="1"/>
      <c r="AH3" s="87"/>
      <c r="AI3" s="87"/>
      <c r="AJ3" s="87"/>
      <c r="AK3" s="87"/>
    </row>
    <row r="4" spans="1:37" ht="20.25" customHeight="1">
      <c r="A4" s="128"/>
      <c r="C4" t="s">
        <v>167</v>
      </c>
      <c r="E4" s="171"/>
      <c r="F4" s="171"/>
      <c r="G4" s="171"/>
      <c r="H4" s="171"/>
      <c r="I4" s="171"/>
      <c r="J4" s="171"/>
      <c r="K4" s="154"/>
      <c r="L4" s="154"/>
      <c r="M4" s="154"/>
      <c r="N4" s="5"/>
      <c r="O4" s="5"/>
      <c r="P4" s="131" t="s">
        <v>9</v>
      </c>
      <c r="Q4" s="209">
        <f>IF(E2="","",IF(MIN(M32,M33,M34)=0,"",IF(MAX(M32,M33,M34)=5,"SPECIAL CASE",IF(MAX(M32,M33,M34)=4,"HIGH",IF(MAX(M32,M33,M34)=3,"MEDIUM",IF(MAX(M32,M33,M34)=2,"LOW",IF(MAX(M32,M33,M34)=1,"NO SCORE","")))))))</f>
      </c>
      <c r="R4" s="210"/>
      <c r="S4" s="210"/>
      <c r="T4" s="83"/>
      <c r="U4" s="86"/>
      <c r="V4" s="86"/>
      <c r="W4" s="86"/>
      <c r="X4" s="86"/>
      <c r="Y4" s="181" t="s">
        <v>188</v>
      </c>
      <c r="Z4" s="182" t="s">
        <v>189</v>
      </c>
      <c r="AA4" s="182"/>
      <c r="AB4" s="182"/>
      <c r="AC4" s="182"/>
      <c r="AD4" s="182"/>
      <c r="AE4" s="182"/>
      <c r="AF4" s="182"/>
      <c r="AG4" s="182"/>
      <c r="AH4" s="166"/>
      <c r="AI4" s="5"/>
      <c r="AJ4" s="5"/>
      <c r="AK4" s="5"/>
    </row>
    <row r="5" spans="1:37" ht="16.5" customHeight="1">
      <c r="A5" s="128"/>
      <c r="E5" s="172"/>
      <c r="F5" s="172"/>
      <c r="G5" s="172"/>
      <c r="H5" s="172"/>
      <c r="I5" s="172"/>
      <c r="J5" s="172"/>
      <c r="K5" s="154"/>
      <c r="L5" s="154"/>
      <c r="M5" s="154"/>
      <c r="N5" s="153"/>
      <c r="O5" s="153"/>
      <c r="P5" s="108"/>
      <c r="Q5" s="183" t="s">
        <v>11</v>
      </c>
      <c r="R5" s="184"/>
      <c r="S5" s="184"/>
      <c r="T5" s="105"/>
      <c r="U5" s="86"/>
      <c r="V5" s="86"/>
      <c r="W5" s="86"/>
      <c r="X5" s="86"/>
      <c r="Y5" s="181"/>
      <c r="Z5" s="182"/>
      <c r="AA5" s="182"/>
      <c r="AB5" s="182"/>
      <c r="AC5" s="182"/>
      <c r="AD5" s="182"/>
      <c r="AE5" s="182"/>
      <c r="AF5" s="182"/>
      <c r="AG5" s="182"/>
      <c r="AH5" s="166"/>
      <c r="AI5" s="5"/>
      <c r="AJ5" s="5"/>
      <c r="AK5" s="5"/>
    </row>
    <row r="6" spans="1:37" ht="15" customHeight="1">
      <c r="A6" s="128"/>
      <c r="B6" s="97"/>
      <c r="C6" s="89" t="s">
        <v>61</v>
      </c>
      <c r="D6" s="6"/>
      <c r="E6" s="171"/>
      <c r="F6" s="171"/>
      <c r="G6" s="171"/>
      <c r="H6" s="171"/>
      <c r="I6" s="171"/>
      <c r="J6" s="171"/>
      <c r="K6" s="154"/>
      <c r="L6" s="154"/>
      <c r="M6" s="154"/>
      <c r="N6" s="154"/>
      <c r="O6" s="154"/>
      <c r="P6" s="85"/>
      <c r="Q6" s="8" t="s">
        <v>3</v>
      </c>
      <c r="R6" s="109">
        <v>0.4</v>
      </c>
      <c r="S6" s="110" t="s">
        <v>10</v>
      </c>
      <c r="T6" s="106"/>
      <c r="U6" s="86"/>
      <c r="V6" s="86"/>
      <c r="W6" s="86"/>
      <c r="X6" s="86"/>
      <c r="Y6" s="181"/>
      <c r="Z6" s="182"/>
      <c r="AA6" s="182"/>
      <c r="AB6" s="182"/>
      <c r="AC6" s="182"/>
      <c r="AD6" s="182"/>
      <c r="AE6" s="182"/>
      <c r="AF6" s="182"/>
      <c r="AG6" s="182"/>
      <c r="AH6" s="166"/>
      <c r="AI6" s="5"/>
      <c r="AJ6" s="5"/>
      <c r="AK6" s="5"/>
    </row>
    <row r="7" spans="1:37" ht="15.75" customHeight="1">
      <c r="A7" s="128"/>
      <c r="B7" s="97"/>
      <c r="C7" s="89"/>
      <c r="D7" s="6"/>
      <c r="E7" s="180"/>
      <c r="F7" s="180"/>
      <c r="G7" s="180"/>
      <c r="H7" s="180"/>
      <c r="I7" s="180"/>
      <c r="J7" s="180"/>
      <c r="K7" s="154"/>
      <c r="L7" s="154"/>
      <c r="M7" s="154"/>
      <c r="N7" s="154"/>
      <c r="O7" s="154"/>
      <c r="P7" s="85"/>
      <c r="Q7" s="9" t="s">
        <v>4</v>
      </c>
      <c r="R7" s="111">
        <v>0.02</v>
      </c>
      <c r="S7" s="112" t="str">
        <f>"to &lt;"&amp;R6</f>
        <v>to &lt;0.4</v>
      </c>
      <c r="T7" s="106"/>
      <c r="U7" s="86"/>
      <c r="V7" s="86"/>
      <c r="W7" s="86"/>
      <c r="X7" s="86"/>
      <c r="Y7" s="181"/>
      <c r="Z7" s="182"/>
      <c r="AA7" s="182"/>
      <c r="AB7" s="182"/>
      <c r="AC7" s="182"/>
      <c r="AD7" s="182"/>
      <c r="AE7" s="182"/>
      <c r="AF7" s="182"/>
      <c r="AG7" s="182"/>
      <c r="AH7" s="166"/>
      <c r="AI7" s="5"/>
      <c r="AJ7" s="5"/>
      <c r="AK7" s="5"/>
    </row>
    <row r="8" spans="1:38" ht="15" customHeight="1">
      <c r="A8" s="128"/>
      <c r="B8" s="5"/>
      <c r="E8" s="172"/>
      <c r="F8" s="172"/>
      <c r="G8" s="172"/>
      <c r="H8" s="172"/>
      <c r="I8" s="172"/>
      <c r="J8" s="172"/>
      <c r="K8" s="154"/>
      <c r="L8" s="154"/>
      <c r="M8" s="154"/>
      <c r="N8" s="154"/>
      <c r="O8" s="154"/>
      <c r="P8" s="7"/>
      <c r="Q8" s="10" t="s">
        <v>5</v>
      </c>
      <c r="R8" s="113">
        <v>0</v>
      </c>
      <c r="S8" s="114" t="str">
        <f>"to &lt;"&amp;R7</f>
        <v>to &lt;0.02</v>
      </c>
      <c r="T8" s="106"/>
      <c r="U8" s="5"/>
      <c r="V8" s="5"/>
      <c r="W8" s="5"/>
      <c r="X8" s="5"/>
      <c r="Y8" s="181"/>
      <c r="Z8" s="182"/>
      <c r="AA8" s="182"/>
      <c r="AB8" s="182"/>
      <c r="AC8" s="182"/>
      <c r="AD8" s="182"/>
      <c r="AE8" s="182"/>
      <c r="AF8" s="182"/>
      <c r="AG8" s="182"/>
      <c r="AH8" s="166"/>
      <c r="AI8" s="5"/>
      <c r="AJ8" s="5"/>
      <c r="AK8" s="5"/>
      <c r="AL8" s="129"/>
    </row>
    <row r="9" spans="1:37" ht="19.5" customHeight="1">
      <c r="A9" s="128"/>
      <c r="B9" s="5"/>
      <c r="C9" s="6" t="s">
        <v>1</v>
      </c>
      <c r="D9" s="6"/>
      <c r="E9" s="174"/>
      <c r="F9" s="174"/>
      <c r="G9" s="174"/>
      <c r="H9" s="174"/>
      <c r="I9" s="174"/>
      <c r="J9" s="84"/>
      <c r="K9" s="155"/>
      <c r="L9" s="155"/>
      <c r="M9" s="155"/>
      <c r="N9" s="155"/>
      <c r="O9" s="155"/>
      <c r="Q9" s="43"/>
      <c r="R9" s="43"/>
      <c r="S9" s="43"/>
      <c r="U9" s="5"/>
      <c r="V9" s="5"/>
      <c r="W9" s="5"/>
      <c r="X9" s="5"/>
      <c r="Y9" s="181"/>
      <c r="Z9" s="182"/>
      <c r="AA9" s="182"/>
      <c r="AB9" s="182"/>
      <c r="AC9" s="182"/>
      <c r="AD9" s="182"/>
      <c r="AE9" s="182"/>
      <c r="AF9" s="182"/>
      <c r="AG9" s="182"/>
      <c r="AH9" s="166"/>
      <c r="AI9" s="5"/>
      <c r="AJ9" s="5"/>
      <c r="AK9" s="5"/>
    </row>
    <row r="10" spans="1:37" ht="20.25" customHeight="1">
      <c r="A10" s="128"/>
      <c r="B10" s="5"/>
      <c r="C10" s="6" t="s">
        <v>2</v>
      </c>
      <c r="D10" s="6"/>
      <c r="E10" s="173"/>
      <c r="F10" s="173"/>
      <c r="G10" s="173"/>
      <c r="H10" s="173"/>
      <c r="I10" s="173"/>
      <c r="J10" s="173"/>
      <c r="K10" s="156"/>
      <c r="L10" s="156"/>
      <c r="M10" s="156"/>
      <c r="N10" s="152"/>
      <c r="O10" s="152"/>
      <c r="P10" s="115" t="s">
        <v>72</v>
      </c>
      <c r="Q10" s="214" t="s">
        <v>171</v>
      </c>
      <c r="R10" s="214"/>
      <c r="S10" s="214"/>
      <c r="T10" s="1"/>
      <c r="U10" s="5"/>
      <c r="V10" s="5"/>
      <c r="W10" s="5"/>
      <c r="X10" s="5"/>
      <c r="Y10" s="181"/>
      <c r="Z10" s="182"/>
      <c r="AA10" s="182"/>
      <c r="AB10" s="182"/>
      <c r="AC10" s="182"/>
      <c r="AD10" s="182"/>
      <c r="AE10" s="182"/>
      <c r="AF10" s="182"/>
      <c r="AG10" s="182"/>
      <c r="AH10" s="166"/>
      <c r="AI10" s="5"/>
      <c r="AJ10" s="5"/>
      <c r="AK10" s="5"/>
    </row>
    <row r="11" spans="1:37" ht="3.75" customHeight="1">
      <c r="A11" s="128"/>
      <c r="B11" s="5"/>
      <c r="C11" s="6"/>
      <c r="D11" s="6"/>
      <c r="E11" s="156"/>
      <c r="F11" s="156"/>
      <c r="G11" s="156"/>
      <c r="H11" s="156"/>
      <c r="I11" s="156"/>
      <c r="J11" s="156"/>
      <c r="K11" s="156"/>
      <c r="L11" s="156"/>
      <c r="M11" s="156"/>
      <c r="N11" s="152"/>
      <c r="O11" s="152"/>
      <c r="P11" s="115"/>
      <c r="Q11" s="155"/>
      <c r="R11" s="155"/>
      <c r="S11" s="155"/>
      <c r="T11" s="1"/>
      <c r="U11" s="5"/>
      <c r="V11" s="5"/>
      <c r="W11" s="5"/>
      <c r="X11" s="5"/>
      <c r="Y11" s="125"/>
      <c r="Z11" s="182"/>
      <c r="AA11" s="182"/>
      <c r="AB11" s="182"/>
      <c r="AC11" s="182"/>
      <c r="AD11" s="182"/>
      <c r="AE11" s="182"/>
      <c r="AF11" s="182"/>
      <c r="AG11" s="182"/>
      <c r="AH11" s="166"/>
      <c r="AI11" s="5"/>
      <c r="AJ11" s="5"/>
      <c r="AK11" s="5"/>
    </row>
    <row r="12" spans="1:37" ht="21" customHeight="1">
      <c r="A12" s="128"/>
      <c r="B12" s="5"/>
      <c r="E12" s="5"/>
      <c r="F12" s="5"/>
      <c r="G12" s="5"/>
      <c r="H12" s="5"/>
      <c r="I12" s="5"/>
      <c r="J12" s="5"/>
      <c r="K12" s="5"/>
      <c r="L12" s="5"/>
      <c r="M12" s="5"/>
      <c r="N12" s="5"/>
      <c r="O12" s="5"/>
      <c r="P12" s="7"/>
      <c r="Q12" s="11"/>
      <c r="R12" s="7"/>
      <c r="S12" s="5"/>
      <c r="T12" s="5"/>
      <c r="U12" s="5"/>
      <c r="V12" s="5"/>
      <c r="W12" s="5"/>
      <c r="X12" s="5"/>
      <c r="Y12" s="125"/>
      <c r="Z12" s="166"/>
      <c r="AA12" s="166"/>
      <c r="AB12" s="166"/>
      <c r="AC12" s="166"/>
      <c r="AD12" s="166"/>
      <c r="AE12" s="166"/>
      <c r="AF12" s="166"/>
      <c r="AG12" s="166"/>
      <c r="AH12" s="166"/>
      <c r="AI12" s="5"/>
      <c r="AJ12" s="5"/>
      <c r="AK12" s="5"/>
    </row>
    <row r="13" spans="1:35" s="138" customFormat="1" ht="15">
      <c r="A13" s="133"/>
      <c r="B13" s="205" t="str">
        <f>"Surface Water Exposure Pathway"&amp;IF(E2="","                ",IF(OR(CellVal_1="na",CellVal_2="na",CellVal_3="na")," - Special Case",IF(CellVal_1*CellVal_2*CellVal_3*CellVal_4*CellVal_5*CellVal_8=0," - no score",IF(CellVal_1*CellVal_2*CellVal_3*CellVal_4*CellVal_5*CellVal_8&gt;R6," - HIGH",IF(CellVal_1*CellVal_2*CellVal_3*CellVal_4*CellVal_5*CellVal_8&gt;R7," - MEDIUM"," - LOW")))))</f>
        <v>Surface Water Exposure Pathway                </v>
      </c>
      <c r="C13" s="205"/>
      <c r="D13" s="205"/>
      <c r="E13" s="205"/>
      <c r="F13" s="205"/>
      <c r="G13" s="205"/>
      <c r="H13" s="205"/>
      <c r="I13" s="205"/>
      <c r="J13" s="205"/>
      <c r="K13" s="205"/>
      <c r="L13" s="134"/>
      <c r="M13" s="134"/>
      <c r="N13" s="135"/>
      <c r="O13" s="204" t="str">
        <f>"Groundwater Exposure Pathway"&amp;IF(E2="","             ",IF(Q10=""," - no score",IF(OR(CellVal_9="na",CellVal_10="na",CellVal_11="na")," - Special Case",IF(CellVal_9*CellVal_10*CellVal_11*CellVal_12*CellVal_13*CellVal_15*CellVal_16=0," - no score",IF(CellVal_9*CellVal_10*CellVal_11*CellVal_12*CellVal_13*CellVal_15*CellVal_16&gt;R6," - HIGH",IF(CellVal_9*CellVal_10*CellVal_11*CellVal_12*CellVal_13*CellVal_15*CellVal_16&gt;R7," - MEDIUM"," - LOW"))))))</f>
        <v>Groundwater Exposure Pathway             </v>
      </c>
      <c r="P13" s="203"/>
      <c r="Q13" s="203"/>
      <c r="R13" s="203"/>
      <c r="S13" s="203"/>
      <c r="T13" s="203"/>
      <c r="U13" s="203"/>
      <c r="V13" s="203"/>
      <c r="W13" s="136"/>
      <c r="X13" s="137"/>
      <c r="Y13" s="202" t="str">
        <f>"Direct Contact Exposure Pathway"&amp;IF(E2="","                ",IF(OR(CellVal_17="na",CellVal_18="na",CellVal_19="na")," - Special Case",IF(CellVal_17*CellVal_18*CellVal_19*CellVal_20*MAX(CellVal_21,CellVal_22)*CellVal_23*CellVal_24=0," - no score",IF(AB15*AB17*AB19*AB21*MAX(AA23,AC25)*AB27*AB29&gt;R6," - HIGH",IF(AB15*AB17*AB19*AB21*MAX(AA23,AC25)*AB27*AB29&gt;R7," - MEDIUM"," - LOW")))))</f>
        <v>Direct Contact Exposure Pathway                </v>
      </c>
      <c r="Z13" s="203"/>
      <c r="AA13" s="203"/>
      <c r="AB13" s="203"/>
      <c r="AC13" s="203"/>
      <c r="AD13" s="203"/>
      <c r="AE13" s="203"/>
      <c r="AF13" s="203"/>
      <c r="AG13" s="203"/>
      <c r="AH13" s="203"/>
      <c r="AI13" s="203"/>
    </row>
    <row r="14" spans="1:43" ht="13.5" thickBot="1">
      <c r="A14" s="160" t="s">
        <v>190</v>
      </c>
      <c r="B14" s="14" t="s">
        <v>6</v>
      </c>
      <c r="C14" s="15"/>
      <c r="D14" s="15"/>
      <c r="E14" s="96" t="s">
        <v>33</v>
      </c>
      <c r="F14" s="94"/>
      <c r="G14" s="94"/>
      <c r="H14" s="15"/>
      <c r="I14" s="15"/>
      <c r="J14" s="95" t="s">
        <v>35</v>
      </c>
      <c r="K14" s="95"/>
      <c r="L14" s="160" t="s">
        <v>190</v>
      </c>
      <c r="M14" s="163"/>
      <c r="N14" s="163"/>
      <c r="O14" s="17" t="s">
        <v>6</v>
      </c>
      <c r="P14" s="18"/>
      <c r="Q14" s="18" t="s">
        <v>33</v>
      </c>
      <c r="R14" s="18"/>
      <c r="S14" s="18" t="s">
        <v>35</v>
      </c>
      <c r="T14" s="18"/>
      <c r="U14" s="18"/>
      <c r="V14" s="160" t="s">
        <v>190</v>
      </c>
      <c r="W14" s="164"/>
      <c r="X14" s="164"/>
      <c r="Y14" s="19" t="s">
        <v>6</v>
      </c>
      <c r="Z14" s="20"/>
      <c r="AA14" s="20"/>
      <c r="AB14" s="25" t="s">
        <v>33</v>
      </c>
      <c r="AC14" s="20"/>
      <c r="AD14" s="20"/>
      <c r="AE14" s="20"/>
      <c r="AF14" s="20"/>
      <c r="AG14" s="25" t="s">
        <v>35</v>
      </c>
      <c r="AH14" s="20"/>
      <c r="AI14" s="160" t="s">
        <v>190</v>
      </c>
      <c r="AJ14" s="5"/>
      <c r="AK14" s="5"/>
      <c r="AQ14" s="5"/>
    </row>
    <row r="15" spans="1:37" ht="39.75" customHeight="1" thickBot="1">
      <c r="A15" s="160"/>
      <c r="B15" s="15"/>
      <c r="C15" s="21" t="s">
        <v>62</v>
      </c>
      <c r="D15" s="22"/>
      <c r="E15" s="167"/>
      <c r="F15" s="168"/>
      <c r="G15" s="169"/>
      <c r="H15" s="15"/>
      <c r="I15" s="15"/>
      <c r="J15" s="4"/>
      <c r="K15" s="95"/>
      <c r="L15" s="160"/>
      <c r="M15" s="163"/>
      <c r="N15" s="163"/>
      <c r="O15" s="23"/>
      <c r="P15" s="24" t="s">
        <v>62</v>
      </c>
      <c r="Q15" s="64"/>
      <c r="R15" s="18"/>
      <c r="S15" s="177"/>
      <c r="T15" s="178"/>
      <c r="U15" s="18"/>
      <c r="V15" s="160"/>
      <c r="W15" s="164"/>
      <c r="X15" s="164"/>
      <c r="Y15" s="25"/>
      <c r="Z15" s="26" t="s">
        <v>62</v>
      </c>
      <c r="AA15" s="27"/>
      <c r="AB15" s="167"/>
      <c r="AC15" s="175"/>
      <c r="AD15" s="176"/>
      <c r="AE15" s="20"/>
      <c r="AF15" s="20"/>
      <c r="AG15" s="4"/>
      <c r="AH15" s="20"/>
      <c r="AI15" s="160"/>
      <c r="AJ15" s="5"/>
      <c r="AK15" s="5"/>
    </row>
    <row r="16" spans="1:37" ht="13.5" thickBot="1">
      <c r="A16" s="160"/>
      <c r="B16" s="14" t="s">
        <v>63</v>
      </c>
      <c r="C16" s="15"/>
      <c r="D16" s="15"/>
      <c r="E16" s="15"/>
      <c r="F16" s="15"/>
      <c r="G16" s="15"/>
      <c r="H16" s="15"/>
      <c r="I16" s="15"/>
      <c r="J16" s="15"/>
      <c r="K16" s="15"/>
      <c r="L16" s="160"/>
      <c r="M16" s="163"/>
      <c r="N16" s="163"/>
      <c r="O16" s="17" t="s">
        <v>63</v>
      </c>
      <c r="P16" s="18"/>
      <c r="Q16" s="18"/>
      <c r="R16" s="18"/>
      <c r="S16" s="18"/>
      <c r="T16" s="18"/>
      <c r="U16" s="18"/>
      <c r="V16" s="160"/>
      <c r="W16" s="164"/>
      <c r="X16" s="164"/>
      <c r="Y16" s="19" t="s">
        <v>63</v>
      </c>
      <c r="Z16" s="20"/>
      <c r="AA16" s="20"/>
      <c r="AB16" s="20"/>
      <c r="AC16" s="20"/>
      <c r="AD16" s="20"/>
      <c r="AE16" s="20"/>
      <c r="AF16" s="20"/>
      <c r="AG16" s="20"/>
      <c r="AH16" s="20"/>
      <c r="AI16" s="160"/>
      <c r="AJ16" s="5"/>
      <c r="AK16" s="5"/>
    </row>
    <row r="17" spans="1:37" ht="39.75" customHeight="1" thickBot="1">
      <c r="A17" s="160"/>
      <c r="B17" s="15"/>
      <c r="C17" s="21" t="s">
        <v>65</v>
      </c>
      <c r="D17" s="22"/>
      <c r="E17" s="167"/>
      <c r="F17" s="168"/>
      <c r="G17" s="169"/>
      <c r="H17" s="15"/>
      <c r="I17" s="15"/>
      <c r="J17" s="4"/>
      <c r="K17" s="95"/>
      <c r="L17" s="160"/>
      <c r="M17" s="163"/>
      <c r="N17" s="163"/>
      <c r="O17" s="23"/>
      <c r="P17" s="24" t="s">
        <v>65</v>
      </c>
      <c r="Q17" s="64"/>
      <c r="R17" s="18"/>
      <c r="S17" s="177"/>
      <c r="T17" s="178"/>
      <c r="U17" s="18"/>
      <c r="V17" s="160"/>
      <c r="W17" s="164"/>
      <c r="X17" s="164"/>
      <c r="Y17" s="25"/>
      <c r="Z17" s="26" t="s">
        <v>65</v>
      </c>
      <c r="AA17" s="27"/>
      <c r="AB17" s="167"/>
      <c r="AC17" s="175"/>
      <c r="AD17" s="176"/>
      <c r="AE17" s="20"/>
      <c r="AF17" s="20"/>
      <c r="AG17" s="4"/>
      <c r="AH17" s="20"/>
      <c r="AI17" s="160"/>
      <c r="AJ17" s="5"/>
      <c r="AK17" s="5"/>
    </row>
    <row r="18" spans="1:37" ht="13.5" thickBot="1">
      <c r="A18" s="160"/>
      <c r="B18" s="14" t="s">
        <v>7</v>
      </c>
      <c r="C18" s="15"/>
      <c r="D18" s="15"/>
      <c r="E18" s="15"/>
      <c r="F18" s="15"/>
      <c r="G18" s="15"/>
      <c r="H18" s="15"/>
      <c r="I18" s="15"/>
      <c r="J18" s="15"/>
      <c r="K18" s="15"/>
      <c r="L18" s="160"/>
      <c r="M18" s="163"/>
      <c r="N18" s="163"/>
      <c r="O18" s="28" t="s">
        <v>7</v>
      </c>
      <c r="P18" s="18"/>
      <c r="Q18" s="18"/>
      <c r="R18" s="18"/>
      <c r="S18" s="18"/>
      <c r="T18" s="18"/>
      <c r="U18" s="18"/>
      <c r="V18" s="160"/>
      <c r="W18" s="164"/>
      <c r="X18" s="164"/>
      <c r="Y18" s="29" t="s">
        <v>7</v>
      </c>
      <c r="Z18" s="20"/>
      <c r="AA18" s="20"/>
      <c r="AB18" s="20"/>
      <c r="AC18" s="20"/>
      <c r="AD18" s="20"/>
      <c r="AE18" s="20"/>
      <c r="AF18" s="20"/>
      <c r="AG18" s="20"/>
      <c r="AH18" s="20"/>
      <c r="AI18" s="160"/>
      <c r="AJ18" s="5"/>
      <c r="AK18" s="5"/>
    </row>
    <row r="19" spans="1:37" ht="39.75" customHeight="1" thickBot="1">
      <c r="A19" s="160"/>
      <c r="B19" s="15"/>
      <c r="C19" s="21" t="s">
        <v>66</v>
      </c>
      <c r="D19" s="22"/>
      <c r="E19" s="167"/>
      <c r="F19" s="168"/>
      <c r="G19" s="169"/>
      <c r="H19" s="15"/>
      <c r="I19" s="15"/>
      <c r="J19" s="4"/>
      <c r="K19" s="95"/>
      <c r="L19" s="160"/>
      <c r="M19" s="163"/>
      <c r="N19" s="163"/>
      <c r="O19" s="23"/>
      <c r="P19" s="24" t="s">
        <v>66</v>
      </c>
      <c r="Q19" s="64"/>
      <c r="R19" s="18"/>
      <c r="S19" s="177"/>
      <c r="T19" s="178"/>
      <c r="U19" s="18"/>
      <c r="V19" s="160"/>
      <c r="W19" s="164"/>
      <c r="X19" s="164"/>
      <c r="Y19" s="30"/>
      <c r="Z19" s="26" t="s">
        <v>68</v>
      </c>
      <c r="AA19" s="27"/>
      <c r="AB19" s="167"/>
      <c r="AC19" s="175"/>
      <c r="AD19" s="176"/>
      <c r="AE19" s="20"/>
      <c r="AF19" s="20"/>
      <c r="AG19" s="4"/>
      <c r="AH19" s="20"/>
      <c r="AI19" s="160"/>
      <c r="AK19" s="5"/>
    </row>
    <row r="20" spans="1:37" ht="13.5" thickBot="1">
      <c r="A20" s="161" t="s">
        <v>191</v>
      </c>
      <c r="B20" s="14" t="s">
        <v>15</v>
      </c>
      <c r="C20" s="15"/>
      <c r="D20" s="15"/>
      <c r="E20" s="15"/>
      <c r="F20" s="15"/>
      <c r="G20" s="15"/>
      <c r="H20" s="15"/>
      <c r="I20" s="15"/>
      <c r="J20" s="15"/>
      <c r="K20" s="15"/>
      <c r="L20" s="161" t="s">
        <v>191</v>
      </c>
      <c r="M20" s="163"/>
      <c r="N20" s="163"/>
      <c r="O20" s="28" t="s">
        <v>15</v>
      </c>
      <c r="P20" s="18"/>
      <c r="Q20" s="18"/>
      <c r="R20" s="18"/>
      <c r="S20" s="18"/>
      <c r="T20" s="18"/>
      <c r="U20" s="18"/>
      <c r="V20" s="161" t="s">
        <v>191</v>
      </c>
      <c r="W20" s="163"/>
      <c r="X20" s="163"/>
      <c r="Y20" s="31" t="s">
        <v>15</v>
      </c>
      <c r="Z20" s="20"/>
      <c r="AA20" s="20"/>
      <c r="AB20" s="20"/>
      <c r="AC20" s="20"/>
      <c r="AD20" s="20"/>
      <c r="AE20" s="20"/>
      <c r="AF20" s="20"/>
      <c r="AG20" s="20"/>
      <c r="AH20" s="20"/>
      <c r="AI20" s="161" t="s">
        <v>191</v>
      </c>
      <c r="AJ20" s="5"/>
      <c r="AK20" s="5"/>
    </row>
    <row r="21" spans="1:37" ht="39.75" customHeight="1" thickBot="1">
      <c r="A21" s="161"/>
      <c r="B21" s="15"/>
      <c r="C21" s="21" t="s">
        <v>58</v>
      </c>
      <c r="D21" s="16"/>
      <c r="E21" s="167"/>
      <c r="F21" s="168"/>
      <c r="G21" s="169"/>
      <c r="H21" s="15"/>
      <c r="I21" s="15"/>
      <c r="J21" s="4"/>
      <c r="K21" s="95"/>
      <c r="L21" s="161"/>
      <c r="M21" s="163"/>
      <c r="N21" s="163"/>
      <c r="O21" s="23"/>
      <c r="P21" s="24" t="s">
        <v>58</v>
      </c>
      <c r="Q21" s="64"/>
      <c r="R21" s="18"/>
      <c r="S21" s="177"/>
      <c r="T21" s="178"/>
      <c r="U21" s="18"/>
      <c r="V21" s="161"/>
      <c r="W21" s="163"/>
      <c r="X21" s="163"/>
      <c r="Y21" s="30"/>
      <c r="Z21" s="26" t="s">
        <v>58</v>
      </c>
      <c r="AA21" s="26"/>
      <c r="AB21" s="167"/>
      <c r="AC21" s="175"/>
      <c r="AD21" s="176"/>
      <c r="AE21" s="20"/>
      <c r="AF21" s="20"/>
      <c r="AG21" s="4"/>
      <c r="AH21" s="20"/>
      <c r="AI21" s="161"/>
      <c r="AJ21" s="5"/>
      <c r="AK21" s="5"/>
    </row>
    <row r="22" spans="1:37" ht="13.5" thickBot="1">
      <c r="A22" s="161"/>
      <c r="B22" s="14" t="s">
        <v>64</v>
      </c>
      <c r="C22" s="15"/>
      <c r="D22" s="15"/>
      <c r="E22" s="15"/>
      <c r="F22" s="15"/>
      <c r="G22" s="15"/>
      <c r="H22" s="15"/>
      <c r="I22" s="15"/>
      <c r="J22" s="15"/>
      <c r="K22" s="15"/>
      <c r="L22" s="161"/>
      <c r="M22" s="163"/>
      <c r="N22" s="163"/>
      <c r="O22" s="28" t="s">
        <v>23</v>
      </c>
      <c r="P22" s="18"/>
      <c r="Q22" s="18"/>
      <c r="R22" s="18"/>
      <c r="S22" s="18"/>
      <c r="T22" s="18"/>
      <c r="U22" s="18"/>
      <c r="V22" s="161"/>
      <c r="W22" s="163"/>
      <c r="X22" s="163"/>
      <c r="Y22" s="32" t="s">
        <v>21</v>
      </c>
      <c r="Z22" s="20"/>
      <c r="AA22" s="20"/>
      <c r="AB22" s="20"/>
      <c r="AC22" s="33"/>
      <c r="AD22" s="33"/>
      <c r="AE22" s="33"/>
      <c r="AF22" s="20"/>
      <c r="AG22" s="20"/>
      <c r="AH22" s="20"/>
      <c r="AI22" s="161"/>
      <c r="AJ22" s="5"/>
      <c r="AK22" s="5"/>
    </row>
    <row r="23" spans="1:37" ht="39.75" customHeight="1" thickBot="1">
      <c r="A23" s="161"/>
      <c r="B23" s="15"/>
      <c r="C23" s="21" t="s">
        <v>70</v>
      </c>
      <c r="D23" s="93"/>
      <c r="E23" s="167"/>
      <c r="F23" s="168"/>
      <c r="G23" s="169"/>
      <c r="H23" s="15"/>
      <c r="I23" s="15"/>
      <c r="J23" s="4"/>
      <c r="K23" s="95"/>
      <c r="L23" s="161"/>
      <c r="M23" s="163"/>
      <c r="N23" s="163"/>
      <c r="O23" s="23"/>
      <c r="P23" s="24" t="s">
        <v>60</v>
      </c>
      <c r="Q23" s="3"/>
      <c r="R23" s="18"/>
      <c r="S23" s="177"/>
      <c r="T23" s="178"/>
      <c r="U23" s="18"/>
      <c r="V23" s="161"/>
      <c r="W23" s="163"/>
      <c r="X23" s="163"/>
      <c r="Y23" s="33"/>
      <c r="Z23" s="26" t="s">
        <v>59</v>
      </c>
      <c r="AA23" s="167"/>
      <c r="AB23" s="175"/>
      <c r="AC23" s="176"/>
      <c r="AD23" s="20"/>
      <c r="AE23" s="20"/>
      <c r="AF23" s="20"/>
      <c r="AG23" s="4"/>
      <c r="AH23" s="20"/>
      <c r="AI23" s="161"/>
      <c r="AJ23" s="5"/>
      <c r="AK23" s="5"/>
    </row>
    <row r="24" spans="1:37" ht="13.5" thickBot="1">
      <c r="A24" s="161"/>
      <c r="B24" s="15"/>
      <c r="C24" s="15"/>
      <c r="D24" s="15"/>
      <c r="E24" s="15"/>
      <c r="F24" s="15"/>
      <c r="G24" s="15"/>
      <c r="H24" s="15"/>
      <c r="I24" s="15"/>
      <c r="J24" s="15"/>
      <c r="K24" s="15"/>
      <c r="L24" s="161"/>
      <c r="M24" s="163"/>
      <c r="N24" s="163"/>
      <c r="O24" s="28" t="s">
        <v>74</v>
      </c>
      <c r="P24" s="18"/>
      <c r="Q24" s="18"/>
      <c r="R24" s="18"/>
      <c r="S24" s="18"/>
      <c r="T24" s="18"/>
      <c r="U24" s="18"/>
      <c r="V24" s="161"/>
      <c r="W24" s="163"/>
      <c r="X24" s="163"/>
      <c r="Y24" s="32" t="s">
        <v>24</v>
      </c>
      <c r="Z24" s="20"/>
      <c r="AA24" s="20"/>
      <c r="AB24" s="20"/>
      <c r="AC24" s="25"/>
      <c r="AD24" s="25"/>
      <c r="AE24" s="25"/>
      <c r="AF24" s="20"/>
      <c r="AG24" s="20"/>
      <c r="AH24" s="20"/>
      <c r="AI24" s="161"/>
      <c r="AJ24" s="5"/>
      <c r="AK24" s="5"/>
    </row>
    <row r="25" spans="1:37" ht="39.75" customHeight="1" thickBot="1">
      <c r="A25" s="161"/>
      <c r="B25" s="15"/>
      <c r="C25" s="15"/>
      <c r="D25" s="15"/>
      <c r="E25" s="15"/>
      <c r="F25" s="15"/>
      <c r="G25" s="15"/>
      <c r="H25" s="15"/>
      <c r="I25" s="15"/>
      <c r="J25" s="15"/>
      <c r="K25" s="15"/>
      <c r="L25" s="161"/>
      <c r="M25" s="163"/>
      <c r="N25" s="163"/>
      <c r="O25" s="23"/>
      <c r="P25" s="139" t="str">
        <f>IF(Q10=" ","Select aquifer type",IF(Q10=Aquifer_1,'HAIL &amp; Data'!C59,IF(Q10=Aquifer_2,'HAIL &amp; Data'!C60,IF(Q10=Aquifer_3,'HAIL &amp; Data'!C61,IF(Q10=Aquifer_4,'HAIL &amp; Data'!C62,IF(Q10=Aquifer_5,'HAIL &amp; Data'!C63,IF(Q10=Aquifer_6,'HAIL &amp; Data'!C64,"Select aquifer type")))))))</f>
        <v>Fine sand/silty gravel
0.3 = 300m
0.6 = 100m
1 = &lt;50m</v>
      </c>
      <c r="Q25" s="3"/>
      <c r="R25" s="18"/>
      <c r="S25" s="177"/>
      <c r="T25" s="178"/>
      <c r="U25" s="18"/>
      <c r="V25" s="161"/>
      <c r="W25" s="163"/>
      <c r="X25" s="163"/>
      <c r="Y25" s="33"/>
      <c r="Z25" s="26" t="s">
        <v>181</v>
      </c>
      <c r="AA25" s="27"/>
      <c r="AB25" s="27"/>
      <c r="AC25" s="167"/>
      <c r="AD25" s="175"/>
      <c r="AE25" s="176"/>
      <c r="AF25" s="20"/>
      <c r="AG25" s="4"/>
      <c r="AH25" s="20"/>
      <c r="AI25" s="161"/>
      <c r="AJ25" s="5"/>
      <c r="AK25" s="5"/>
    </row>
    <row r="26" spans="1:37" ht="13.5" thickBot="1">
      <c r="A26" s="161"/>
      <c r="B26" s="15"/>
      <c r="C26" s="15"/>
      <c r="D26" s="15"/>
      <c r="E26" s="21"/>
      <c r="F26" s="21"/>
      <c r="G26" s="15"/>
      <c r="H26" s="15"/>
      <c r="I26" s="15"/>
      <c r="J26" s="15"/>
      <c r="K26" s="15"/>
      <c r="L26" s="161"/>
      <c r="M26" s="163"/>
      <c r="N26" s="163"/>
      <c r="O26" s="23"/>
      <c r="P26" s="18"/>
      <c r="Q26" s="18"/>
      <c r="R26" s="18"/>
      <c r="S26" s="18"/>
      <c r="T26" s="18"/>
      <c r="U26" s="18"/>
      <c r="V26" s="161"/>
      <c r="W26" s="163"/>
      <c r="X26" s="163"/>
      <c r="Y26" s="34" t="s">
        <v>12</v>
      </c>
      <c r="Z26" s="20"/>
      <c r="AA26" s="20"/>
      <c r="AB26" s="20"/>
      <c r="AC26" s="33"/>
      <c r="AD26" s="33"/>
      <c r="AE26" s="33"/>
      <c r="AF26" s="20"/>
      <c r="AG26" s="20"/>
      <c r="AH26" s="20"/>
      <c r="AI26" s="161"/>
      <c r="AJ26" s="5"/>
      <c r="AK26" s="5"/>
    </row>
    <row r="27" spans="1:37" ht="39.75" customHeight="1" thickBot="1">
      <c r="A27" s="161"/>
      <c r="B27" s="15"/>
      <c r="C27" s="122"/>
      <c r="D27" s="15"/>
      <c r="E27" s="21"/>
      <c r="F27" s="21"/>
      <c r="G27" s="15"/>
      <c r="H27" s="15"/>
      <c r="I27" s="15"/>
      <c r="J27" s="15"/>
      <c r="K27" s="15"/>
      <c r="L27" s="161"/>
      <c r="M27" s="163"/>
      <c r="N27" s="163"/>
      <c r="O27" s="23"/>
      <c r="P27" s="18"/>
      <c r="Q27" s="18"/>
      <c r="R27" s="18"/>
      <c r="S27" s="18"/>
      <c r="T27" s="18"/>
      <c r="U27" s="18"/>
      <c r="V27" s="161"/>
      <c r="W27" s="163"/>
      <c r="X27" s="163"/>
      <c r="Y27" s="33"/>
      <c r="Z27" s="26" t="s">
        <v>256</v>
      </c>
      <c r="AA27" s="30"/>
      <c r="AB27" s="167"/>
      <c r="AC27" s="175"/>
      <c r="AD27" s="176"/>
      <c r="AE27" s="20"/>
      <c r="AF27" s="20"/>
      <c r="AG27" s="4"/>
      <c r="AH27" s="20"/>
      <c r="AI27" s="161"/>
      <c r="AJ27" s="5"/>
      <c r="AK27" s="5"/>
    </row>
    <row r="28" spans="1:37" ht="13.5" thickBot="1">
      <c r="A28" s="159" t="s">
        <v>192</v>
      </c>
      <c r="B28" s="14" t="s">
        <v>22</v>
      </c>
      <c r="C28" s="15"/>
      <c r="D28" s="21"/>
      <c r="E28" s="21"/>
      <c r="F28" s="21"/>
      <c r="G28" s="21"/>
      <c r="H28" s="21"/>
      <c r="I28" s="21"/>
      <c r="J28" s="21"/>
      <c r="K28" s="21"/>
      <c r="L28" s="159" t="s">
        <v>192</v>
      </c>
      <c r="M28" s="162"/>
      <c r="N28" s="162"/>
      <c r="O28" s="28" t="s">
        <v>22</v>
      </c>
      <c r="P28" s="18"/>
      <c r="Q28" s="18"/>
      <c r="R28" s="18"/>
      <c r="S28" s="18"/>
      <c r="T28" s="18"/>
      <c r="U28" s="18"/>
      <c r="V28" s="159" t="s">
        <v>192</v>
      </c>
      <c r="W28" s="163"/>
      <c r="X28" s="163"/>
      <c r="Y28" s="31" t="s">
        <v>25</v>
      </c>
      <c r="Z28" s="20"/>
      <c r="AA28" s="20"/>
      <c r="AB28" s="20"/>
      <c r="AC28" s="20"/>
      <c r="AD28" s="20"/>
      <c r="AE28" s="20"/>
      <c r="AF28" s="20"/>
      <c r="AG28" s="20"/>
      <c r="AH28" s="20"/>
      <c r="AI28" s="159" t="s">
        <v>192</v>
      </c>
      <c r="AJ28" s="5"/>
      <c r="AK28" s="5"/>
    </row>
    <row r="29" spans="1:37" ht="39.75" customHeight="1" thickBot="1">
      <c r="A29" s="159"/>
      <c r="B29" s="15"/>
      <c r="C29" s="165" t="s">
        <v>43</v>
      </c>
      <c r="D29" s="21"/>
      <c r="E29" s="167"/>
      <c r="F29" s="168"/>
      <c r="G29" s="169"/>
      <c r="H29" s="15"/>
      <c r="I29" s="15"/>
      <c r="J29" s="4"/>
      <c r="K29" s="95"/>
      <c r="L29" s="159"/>
      <c r="M29" s="162"/>
      <c r="N29" s="162"/>
      <c r="O29" s="18"/>
      <c r="P29" s="196" t="s">
        <v>69</v>
      </c>
      <c r="Q29" s="3"/>
      <c r="R29" s="18"/>
      <c r="S29" s="177"/>
      <c r="T29" s="178"/>
      <c r="U29" s="18"/>
      <c r="V29" s="159"/>
      <c r="W29" s="163"/>
      <c r="X29" s="163"/>
      <c r="Y29" s="20"/>
      <c r="Z29" s="198" t="s">
        <v>255</v>
      </c>
      <c r="AA29" s="188"/>
      <c r="AB29" s="167"/>
      <c r="AC29" s="175"/>
      <c r="AD29" s="176"/>
      <c r="AE29" s="20"/>
      <c r="AF29" s="20"/>
      <c r="AG29" s="4"/>
      <c r="AH29" s="20"/>
      <c r="AI29" s="159"/>
      <c r="AJ29" s="5"/>
      <c r="AK29" s="5"/>
    </row>
    <row r="30" spans="1:37" ht="12.75">
      <c r="A30" s="159"/>
      <c r="B30" s="15"/>
      <c r="C30" s="166"/>
      <c r="D30" s="21"/>
      <c r="E30" s="21"/>
      <c r="F30" s="21"/>
      <c r="G30" s="21"/>
      <c r="H30" s="21"/>
      <c r="I30" s="21"/>
      <c r="J30" s="21"/>
      <c r="K30" s="21"/>
      <c r="L30" s="159"/>
      <c r="M30" s="162"/>
      <c r="N30" s="162"/>
      <c r="O30" s="18"/>
      <c r="P30" s="197"/>
      <c r="Q30" s="18"/>
      <c r="R30" s="18"/>
      <c r="S30" s="18"/>
      <c r="T30" s="18"/>
      <c r="U30" s="18"/>
      <c r="V30" s="159"/>
      <c r="W30" s="163"/>
      <c r="X30" s="163"/>
      <c r="Y30" s="20"/>
      <c r="Z30" s="199"/>
      <c r="AA30" s="188"/>
      <c r="AB30" s="20"/>
      <c r="AC30" s="20"/>
      <c r="AD30" s="20"/>
      <c r="AE30" s="20"/>
      <c r="AF30" s="20"/>
      <c r="AG30" s="20"/>
      <c r="AH30" s="20"/>
      <c r="AI30" s="159"/>
      <c r="AJ30" s="5"/>
      <c r="AK30" s="5"/>
    </row>
    <row r="31" spans="1:37" ht="12.75">
      <c r="A31" s="159"/>
      <c r="B31" s="13"/>
      <c r="C31" s="166"/>
      <c r="D31" s="21"/>
      <c r="E31" s="21"/>
      <c r="F31" s="21"/>
      <c r="G31" s="21"/>
      <c r="H31" s="21"/>
      <c r="I31" s="21"/>
      <c r="J31" s="21"/>
      <c r="K31" s="21"/>
      <c r="L31" s="159"/>
      <c r="M31" s="162"/>
      <c r="N31" s="162"/>
      <c r="O31" s="18"/>
      <c r="P31" s="18"/>
      <c r="Q31" s="18"/>
      <c r="R31" s="18"/>
      <c r="S31" s="18"/>
      <c r="T31" s="18"/>
      <c r="U31" s="18"/>
      <c r="V31" s="159"/>
      <c r="W31" s="163"/>
      <c r="X31" s="163"/>
      <c r="Y31" s="20"/>
      <c r="Z31" s="199"/>
      <c r="AA31" s="188"/>
      <c r="AB31" s="20"/>
      <c r="AC31" s="20"/>
      <c r="AD31" s="20"/>
      <c r="AE31" s="20"/>
      <c r="AF31" s="20"/>
      <c r="AG31" s="20"/>
      <c r="AH31" s="20"/>
      <c r="AI31" s="159"/>
      <c r="AJ31" s="5"/>
      <c r="AK31" s="5"/>
    </row>
    <row r="32" spans="1:37" ht="6" customHeight="1">
      <c r="A32" s="126"/>
      <c r="B32" s="35"/>
      <c r="C32" s="35"/>
      <c r="D32" s="35"/>
      <c r="E32" s="35"/>
      <c r="F32" s="35"/>
      <c r="G32" s="35"/>
      <c r="H32" s="35"/>
      <c r="I32" s="35"/>
      <c r="J32" s="35"/>
      <c r="K32" s="35"/>
      <c r="L32" s="35"/>
      <c r="M32" s="140">
        <f>IF(E33="SPECIAL CASE",5,IF(E33="HIGH",4,IF(E33="MEDIUM",3,IF(E33="LOW",2,IF(E33="no score",1,0)))))</f>
        <v>0</v>
      </c>
      <c r="N32" s="92"/>
      <c r="O32" s="36"/>
      <c r="P32" s="36"/>
      <c r="Q32" s="36"/>
      <c r="R32" s="36"/>
      <c r="S32" s="36"/>
      <c r="T32" s="36"/>
      <c r="U32" s="36"/>
      <c r="V32" s="36"/>
      <c r="W32" s="36"/>
      <c r="X32" s="37"/>
      <c r="Y32" s="37"/>
      <c r="Z32" s="37"/>
      <c r="AA32" s="37"/>
      <c r="AB32" s="37"/>
      <c r="AC32" s="37"/>
      <c r="AD32" s="37"/>
      <c r="AE32" s="37"/>
      <c r="AF32" s="37"/>
      <c r="AG32" s="37"/>
      <c r="AH32" s="37"/>
      <c r="AI32" s="127"/>
      <c r="AJ32" s="5"/>
      <c r="AK32" s="5"/>
    </row>
    <row r="33" spans="1:37" ht="12.75">
      <c r="A33" s="126"/>
      <c r="B33" s="35"/>
      <c r="C33" s="38"/>
      <c r="D33" s="38" t="s">
        <v>27</v>
      </c>
      <c r="E33" s="185" t="str">
        <f>IF(E2=""," ",IF(OR(CellVal_1="na",CellVal_2="na",CellVal_3="na"),"SPECIAL CASE",IF(CellVal_1*CellVal_2*CellVal_3*CellVal_4*CellVal_5*CellVal_8=0,"no score",IF(CellVal_1*CellVal_2*CellVal_3*CellVal_4*CellVal_5*CellVal_8&gt;R6,"HIGH",IF(CellVal_1*CellVal_2*CellVal_3*CellVal_4*CellVal_5*CellVal_8&gt;R7,"MEDIUM","LOW")))))</f>
        <v> </v>
      </c>
      <c r="F33" s="200"/>
      <c r="G33" s="201"/>
      <c r="H33" s="35"/>
      <c r="I33" s="35"/>
      <c r="J33" s="35"/>
      <c r="K33" s="35"/>
      <c r="L33" s="35"/>
      <c r="M33" s="140">
        <f>IF(Q33="SPECIAL CASE",5,IF(Q33="HIGH",4,IF(Q33="MEDIUM",3,IF(Q33="LOW",2,IF(Q33="no score",1,0)))))</f>
        <v>0</v>
      </c>
      <c r="N33" s="92"/>
      <c r="O33" s="36"/>
      <c r="P33" s="39" t="s">
        <v>26</v>
      </c>
      <c r="Q33" s="141" t="str">
        <f>IF(E2=""," ",IF(Q10="","no score",IF(OR(CellVal_9="na",CellVal_10="na",CellVal_11="na"),"SPECIAL CASE",IF(CellVal_9*CellVal_10*CellVal_11*CellVal_12*CellVal_13*CellVal_15*CellVal_16=0,"no score",IF(CellVal_9*CellVal_10*CellVal_11*CellVal_12*CellVal_13*CellVal_15*CellVal_16&gt;R6,"HIGH",IF(CellVal_9*CellVal_10*CellVal_11*CellVal_12*CellVal_13*CellVal_15*CellVal_16&gt;R7,"MEDIUM","LOW"))))))</f>
        <v> </v>
      </c>
      <c r="R33" s="36"/>
      <c r="S33" s="36"/>
      <c r="T33" s="36"/>
      <c r="U33" s="36"/>
      <c r="V33" s="36"/>
      <c r="W33" s="36"/>
      <c r="X33" s="37"/>
      <c r="Y33" s="37"/>
      <c r="Z33" s="40"/>
      <c r="AA33" s="40" t="s">
        <v>28</v>
      </c>
      <c r="AB33" s="185">
        <f>IF(E2="","",IF(OR(CellVal_17="na",CellVal_18="na",CellVal_19="na"),"SPECIAL CASE",IF(CellVal_17*CellVal_18*CellVal_19*CellVal_20*MAX(CellVal_21,CellVal_22)*CellVal_23*CellVal_24=0,"no score",IF(AB15*AB17*AB19*AB21*MAX(AA23,AC25)*AB27*AB29&gt;R6,"HIGH",IF(AB15*AB17*AB19*AB21*MAX(AA23,AC25)*AB27*AB29&gt;R7,"MEDIUM","LOW")))))</f>
      </c>
      <c r="AC33" s="186"/>
      <c r="AD33" s="187"/>
      <c r="AE33" s="37"/>
      <c r="AF33" s="37"/>
      <c r="AG33" s="37"/>
      <c r="AH33" s="37"/>
      <c r="AI33" s="127"/>
      <c r="AJ33" s="5"/>
      <c r="AK33" s="5"/>
    </row>
    <row r="34" spans="1:37" ht="6" customHeight="1">
      <c r="A34" s="126"/>
      <c r="B34" s="35"/>
      <c r="C34" s="35"/>
      <c r="D34" s="35"/>
      <c r="E34" s="140"/>
      <c r="F34" s="140"/>
      <c r="G34" s="140"/>
      <c r="H34" s="35"/>
      <c r="I34" s="35"/>
      <c r="J34" s="35"/>
      <c r="K34" s="35"/>
      <c r="L34" s="35"/>
      <c r="M34" s="140">
        <f>IF(AB33="SPECIAL CASE",5,IF(AB33="HIGH",4,IF(AB33="MEDIUM",3,IF(AB33="LOW",2,IF(AB33="no score",1,0)))))</f>
        <v>0</v>
      </c>
      <c r="N34" s="92"/>
      <c r="O34" s="36"/>
      <c r="P34" s="36"/>
      <c r="Q34" s="142"/>
      <c r="R34" s="36"/>
      <c r="S34" s="36"/>
      <c r="T34" s="36"/>
      <c r="U34" s="36"/>
      <c r="V34" s="36"/>
      <c r="W34" s="36"/>
      <c r="X34" s="37"/>
      <c r="Y34" s="37"/>
      <c r="Z34" s="37"/>
      <c r="AA34" s="37"/>
      <c r="AB34" s="144"/>
      <c r="AC34" s="144"/>
      <c r="AD34" s="144"/>
      <c r="AE34" s="37"/>
      <c r="AF34" s="37"/>
      <c r="AG34" s="37"/>
      <c r="AH34" s="37"/>
      <c r="AI34" s="127"/>
      <c r="AJ34" s="5"/>
      <c r="AK34" s="5"/>
    </row>
    <row r="35" spans="1:37" ht="12.75">
      <c r="A35" s="126"/>
      <c r="B35" s="12"/>
      <c r="C35" s="12"/>
      <c r="D35" s="38" t="str">
        <f>IF(OR(CellVal_1="na",CellVal_2="na",CellVal_3="na"),"Special Case Score :","Score: ")</f>
        <v>Score: </v>
      </c>
      <c r="E35" s="189" t="str">
        <f>IF(E2=""," ",IF(OR(CellVal_1="na",CellVal_2="na",CellVal_3="na"),IF(CellVal_4*CellVal_5*CellVal_8=0,"no score",CellVal_4*CellVal_5*CellVal_8),"n/a"))</f>
        <v> </v>
      </c>
      <c r="F35" s="190"/>
      <c r="G35" s="191"/>
      <c r="H35" s="12"/>
      <c r="I35" s="12"/>
      <c r="J35" s="12"/>
      <c r="K35" s="12"/>
      <c r="L35" s="12"/>
      <c r="M35" s="133"/>
      <c r="N35" s="92"/>
      <c r="O35" s="90"/>
      <c r="P35" s="91" t="str">
        <f>IF(OR(CellVal_9="na",CellVal_10="na",CellVal_11="na"),"Special Case Score: ","Score: ")</f>
        <v>Score: </v>
      </c>
      <c r="Q35" s="143" t="str">
        <f>IF(E2=""," ",IF(OR(CellVal_9="na",CellVal_10="na",CellVal_11="na"),IF(CellVal_12*CellVal_13*CellVal_15*CellVal_16=0,"no score",CellVal_12*CellVal_13*CellVal_15*CellVal_16),"n/a"))</f>
        <v> </v>
      </c>
      <c r="R35" s="92"/>
      <c r="S35" s="92"/>
      <c r="T35" s="92"/>
      <c r="U35" s="90"/>
      <c r="V35" s="90"/>
      <c r="W35" s="90"/>
      <c r="X35" s="37"/>
      <c r="Y35" s="37"/>
      <c r="Z35" s="192" t="str">
        <f>IF(OR(CellVal_17="na",CellVal_18="na",CellVal_19="na"),"Special Case Score: ","Score: ")</f>
        <v>Score: </v>
      </c>
      <c r="AA35" s="193"/>
      <c r="AB35" s="189" t="str">
        <f>IF(E2=""," ",IF(OR(CellVal_17="na",CellVal_18="na",CellVal_19="na"),IF(CellVal_20*MAX(CellVal_21,CellVal_22)*CellVal_23*CellVal_24=0,"no score",CellVal_20*MAX(CellVal_21,CellVal_22)*CellVal_23*CellVal_24),"n/a "))</f>
        <v> </v>
      </c>
      <c r="AC35" s="194"/>
      <c r="AD35" s="195"/>
      <c r="AE35" s="37"/>
      <c r="AF35" s="37"/>
      <c r="AG35" s="37"/>
      <c r="AH35" s="37"/>
      <c r="AI35" s="127"/>
      <c r="AJ35" s="5"/>
      <c r="AK35" s="5"/>
    </row>
    <row r="36" spans="1:37" ht="6.75" customHeight="1">
      <c r="A36" s="126"/>
      <c r="B36" s="12"/>
      <c r="C36" s="12"/>
      <c r="D36" s="12"/>
      <c r="E36" s="12"/>
      <c r="F36" s="12"/>
      <c r="G36" s="12"/>
      <c r="H36" s="12"/>
      <c r="I36" s="12"/>
      <c r="J36" s="12"/>
      <c r="K36" s="12"/>
      <c r="L36" s="12"/>
      <c r="M36" s="12"/>
      <c r="N36" s="92"/>
      <c r="O36" s="90"/>
      <c r="P36" s="90"/>
      <c r="Q36" s="90"/>
      <c r="R36" s="90"/>
      <c r="S36" s="90"/>
      <c r="T36" s="90"/>
      <c r="U36" s="90"/>
      <c r="V36" s="90"/>
      <c r="W36" s="90"/>
      <c r="X36" s="37"/>
      <c r="Y36" s="37"/>
      <c r="Z36" s="37"/>
      <c r="AA36" s="37"/>
      <c r="AB36" s="37"/>
      <c r="AC36" s="37"/>
      <c r="AD36" s="37"/>
      <c r="AE36" s="37"/>
      <c r="AF36" s="37"/>
      <c r="AG36" s="37"/>
      <c r="AH36" s="37"/>
      <c r="AI36" s="127"/>
      <c r="AJ36" s="5"/>
      <c r="AK36" s="5"/>
    </row>
    <row r="37" spans="1:37" ht="12.75">
      <c r="A37" s="5"/>
      <c r="B37" s="5"/>
      <c r="C37" s="5"/>
      <c r="D37" s="5"/>
      <c r="E37" s="188"/>
      <c r="F37" s="163"/>
      <c r="G37" s="18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9.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ht="9"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sheetData>
  <sheetProtection/>
  <mergeCells count="60">
    <mergeCell ref="AB17:AD17"/>
    <mergeCell ref="Y13:AI13"/>
    <mergeCell ref="O13:V13"/>
    <mergeCell ref="B13:K13"/>
    <mergeCell ref="Q2:Z2"/>
    <mergeCell ref="Q3:T3"/>
    <mergeCell ref="Q4:S4"/>
    <mergeCell ref="E3:H3"/>
    <mergeCell ref="E2:J2"/>
    <mergeCell ref="Q10:S10"/>
    <mergeCell ref="AB35:AD35"/>
    <mergeCell ref="E23:G23"/>
    <mergeCell ref="AB29:AD29"/>
    <mergeCell ref="P29:P30"/>
    <mergeCell ref="E29:G29"/>
    <mergeCell ref="Z29:AA31"/>
    <mergeCell ref="AC25:AE25"/>
    <mergeCell ref="AB27:AD27"/>
    <mergeCell ref="S29:T29"/>
    <mergeCell ref="E33:G33"/>
    <mergeCell ref="AB33:AD33"/>
    <mergeCell ref="AA23:AC23"/>
    <mergeCell ref="E37:G37"/>
    <mergeCell ref="E35:G35"/>
    <mergeCell ref="E15:G15"/>
    <mergeCell ref="Z35:AA35"/>
    <mergeCell ref="S21:T21"/>
    <mergeCell ref="S23:T23"/>
    <mergeCell ref="S25:T25"/>
    <mergeCell ref="V20:X27"/>
    <mergeCell ref="L20:N27"/>
    <mergeCell ref="E19:G19"/>
    <mergeCell ref="S15:T15"/>
    <mergeCell ref="S17:T17"/>
    <mergeCell ref="S19:T19"/>
    <mergeCell ref="A1:AI1"/>
    <mergeCell ref="E6:J8"/>
    <mergeCell ref="Y4:Y10"/>
    <mergeCell ref="Z4:AH12"/>
    <mergeCell ref="Q5:S5"/>
    <mergeCell ref="B3:C3"/>
    <mergeCell ref="E4:J5"/>
    <mergeCell ref="E10:J10"/>
    <mergeCell ref="E9:I9"/>
    <mergeCell ref="AI14:AI19"/>
    <mergeCell ref="AI20:AI27"/>
    <mergeCell ref="E17:G17"/>
    <mergeCell ref="AB15:AD15"/>
    <mergeCell ref="AB21:AD21"/>
    <mergeCell ref="AB19:AD19"/>
    <mergeCell ref="AI28:AI31"/>
    <mergeCell ref="A14:A19"/>
    <mergeCell ref="A20:A27"/>
    <mergeCell ref="A28:A31"/>
    <mergeCell ref="L28:N31"/>
    <mergeCell ref="V28:X31"/>
    <mergeCell ref="L14:N19"/>
    <mergeCell ref="V14:X19"/>
    <mergeCell ref="C29:C31"/>
    <mergeCell ref="E21:G21"/>
  </mergeCells>
  <dataValidations count="10">
    <dataValidation type="list" showInputMessage="1" showErrorMessage="1" error="Select Aquifer Type" sqref="Q11">
      <formula1>Aquifer_types</formula1>
    </dataValidation>
    <dataValidation type="list" allowBlank="1" showInputMessage="1" showErrorMessage="1" error="Valid entries are na, and values between 0.1 and 1 in 0.1 increments.  Use dropdown list." sqref="E15:G15 E17:G17 E19:G19 Q17 Q15 AB19:AD19 AB15:AD15 AB17:AD17 Q19">
      <formula1>"na,0.1,0.2,0.3,0.4,0.5,0.6,0.7,0.8,0.9,1."</formula1>
    </dataValidation>
    <dataValidation type="list" allowBlank="1" showInputMessage="1" showErrorMessage="1" error="Valid entries are na, and values between 0 and 0.1 in 0.1 increments.  Use dropdown list." sqref="E21:G21 E23:G23 E29:G29 AB21:AD21 AA23:AC23 AC25:AE25 AB27:AD27 AB29:AD29 Q25 Q29 Q23 Q21">
      <formula1>"0.1,0.2,0.3,0.4,0.5,0.6,0.7,0.8,0.9,1"</formula1>
    </dataValidation>
    <dataValidation allowBlank="1" showInputMessage="1" showErrorMessage="1" error="Valid entries are na, and values between 0.1 and 1 in 0.1 increments.  Use dropdown list." sqref="R15 R17 R19"/>
    <dataValidation allowBlank="1" showInputMessage="1" showErrorMessage="1" error="Valid entries are na, and values between 0 and 0.1 in 0.1 increments.  Use dropdown list." sqref="R21 R23 R25 R29"/>
    <dataValidation type="list" allowBlank="1" showInputMessage="1" showErrorMessage="1" promptTitle="Assessment Type" prompt="Leave blank and enter scenario in adjacent cell or use dropdown list to select assessment for Current, Historical or Proposed uses." errorTitle="Assessment Type Error " error="Valid entries are Current Use, Historical Use, Proposed Use or blank.  Use dropdown list or leave blank and enter other scenario in adjacent cell.   " sqref="E3:H3">
      <formula1>"Current Use,Historical Use, Proposed Use"</formula1>
    </dataValidation>
    <dataValidation type="list" allowBlank="1" showInputMessage="1" showErrorMessage="1" promptTitle="Site Type" prompt="Use dropdown list to select HAIL site type.  Select bottom entry &quot;Any other site&quot; for sites not otherwise on the list and describe in comments field.  " errorTitle="Site Type Error" error="Leave blank or enter HAIL name from dropdown list.  Select bottom entry for &quot;Any other site&quot; if not on list and use Comments field to describe." sqref="E4:M5">
      <formula1>HAIL</formula1>
    </dataValidation>
    <dataValidation type="list" showInputMessage="1" showErrorMessage="1" promptTitle="Select Aquifer Type" prompt="Use dropdown list to select Aquifer Type.  Selection changes parameter range recommendations against Distance To User below. " errorTitle="Aquifer Type Error" error="Select Aquifer Type from dropdown list or leave blank and enter comments against Distance to User parameter below." sqref="Q10:S10">
      <formula1>Aquifer_types</formula1>
    </dataValidation>
    <dataValidation allowBlank="1" showErrorMessage="1" promptTitle="Site" prompt="Enter Site Name" sqref="E2:M2"/>
    <dataValidation type="date" allowBlank="1" showInputMessage="1" showErrorMessage="1" prompt="Enter Date in form dd/mm/yyyy" errorTitle="Date Entry Error" error="Enter date in form dd/mm/yyyy" sqref="E9:I9">
      <formula1>36526</formula1>
      <formula2>73415</formula2>
    </dataValidation>
  </dataValidations>
  <printOptions horizontalCentered="1"/>
  <pageMargins left="0.1968503937007874" right="0.1968503937007874" top="0.3937007874015748" bottom="0.1968503937007874" header="0" footer="0.15748031496062992"/>
  <pageSetup fitToHeight="1" fitToWidth="1"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AA31"/>
  <sheetViews>
    <sheetView showZeros="0" zoomScalePageLayoutView="0" workbookViewId="0" topLeftCell="B1">
      <selection activeCell="C2" sqref="C2:G30"/>
    </sheetView>
  </sheetViews>
  <sheetFormatPr defaultColWidth="20.8515625" defaultRowHeight="12.75"/>
  <cols>
    <col min="1" max="1" width="10.140625" style="0" hidden="1" customWidth="1"/>
    <col min="2" max="2" width="4.7109375" style="0" customWidth="1"/>
  </cols>
  <sheetData>
    <row r="1" ht="13.5" thickBot="1"/>
    <row r="2" spans="1:7" ht="12.75">
      <c r="A2" s="55"/>
      <c r="C2" s="54"/>
      <c r="D2" s="117" t="s">
        <v>176</v>
      </c>
      <c r="E2" s="149">
        <f>'Assessment Sheet'!E2</f>
        <v>0</v>
      </c>
      <c r="F2" s="55"/>
      <c r="G2" s="56"/>
    </row>
    <row r="3" spans="1:7" ht="12.75">
      <c r="A3" s="43"/>
      <c r="C3" s="57"/>
      <c r="D3" s="107" t="s">
        <v>179</v>
      </c>
      <c r="E3" s="118">
        <f>'Assessment Sheet'!E3</f>
        <v>0</v>
      </c>
      <c r="F3" s="43"/>
      <c r="G3" s="58"/>
    </row>
    <row r="4" spans="1:7" ht="12.75">
      <c r="A4" s="43"/>
      <c r="C4" s="57"/>
      <c r="D4" s="89" t="s">
        <v>180</v>
      </c>
      <c r="E4" s="70">
        <f>'Assessment Sheet'!E6</f>
        <v>0</v>
      </c>
      <c r="F4" s="42"/>
      <c r="G4" s="119"/>
    </row>
    <row r="5" spans="1:7" ht="12.75">
      <c r="A5" s="43"/>
      <c r="C5" s="57"/>
      <c r="D5" s="107" t="s">
        <v>177</v>
      </c>
      <c r="E5" s="69">
        <f>'Assessment Sheet'!E9</f>
        <v>0</v>
      </c>
      <c r="F5" s="43"/>
      <c r="G5" s="58"/>
    </row>
    <row r="6" spans="1:27" ht="12.75">
      <c r="A6" s="157" t="b">
        <v>0</v>
      </c>
      <c r="C6" s="57"/>
      <c r="D6" s="107" t="s">
        <v>178</v>
      </c>
      <c r="E6" s="70">
        <f>'Assessment Sheet'!E10</f>
        <v>0</v>
      </c>
      <c r="F6" s="44"/>
      <c r="G6" s="59"/>
      <c r="H6" s="2"/>
      <c r="I6" s="2"/>
      <c r="J6" s="2"/>
      <c r="K6" s="2"/>
      <c r="L6" s="2"/>
      <c r="M6" s="2"/>
      <c r="N6" s="2"/>
      <c r="O6" s="2"/>
      <c r="P6" s="2"/>
      <c r="Q6" s="2"/>
      <c r="R6" s="2"/>
      <c r="S6" s="2"/>
      <c r="T6" s="2"/>
      <c r="U6" s="2"/>
      <c r="V6" s="2"/>
      <c r="W6" s="2"/>
      <c r="X6" s="2"/>
      <c r="Y6" s="2"/>
      <c r="Z6" s="2"/>
      <c r="AA6" s="2"/>
    </row>
    <row r="7" spans="1:27" ht="12.75">
      <c r="A7" s="158" t="b">
        <v>0</v>
      </c>
      <c r="C7" s="57"/>
      <c r="D7" s="65" t="s">
        <v>36</v>
      </c>
      <c r="E7" s="66" t="s">
        <v>33</v>
      </c>
      <c r="F7" s="67" t="s">
        <v>34</v>
      </c>
      <c r="G7" s="68" t="s">
        <v>35</v>
      </c>
      <c r="H7" s="2"/>
      <c r="I7" s="2"/>
      <c r="J7" s="2"/>
      <c r="K7" s="2"/>
      <c r="L7" s="2"/>
      <c r="M7" s="2"/>
      <c r="N7" s="2"/>
      <c r="O7" s="2"/>
      <c r="P7" s="2"/>
      <c r="Q7" s="2"/>
      <c r="R7" s="2"/>
      <c r="S7" s="2"/>
      <c r="T7" s="2"/>
      <c r="U7" s="2"/>
      <c r="V7" s="2"/>
      <c r="W7" s="2"/>
      <c r="X7" s="2"/>
      <c r="Y7" s="2"/>
      <c r="Z7" s="2"/>
      <c r="AA7" s="2"/>
    </row>
    <row r="8" spans="1:7" ht="12.75">
      <c r="A8" s="71" t="b">
        <v>0</v>
      </c>
      <c r="C8" s="217" t="s">
        <v>30</v>
      </c>
      <c r="D8" s="45" t="s">
        <v>6</v>
      </c>
      <c r="E8" s="46">
        <f>CellVal_1</f>
        <v>0</v>
      </c>
      <c r="F8" s="47" t="str">
        <f>IF(A8=TRUE,"low","high")</f>
        <v>high</v>
      </c>
      <c r="G8" s="60">
        <f>'Assessment Sheet'!J15</f>
        <v>0</v>
      </c>
    </row>
    <row r="9" spans="1:7" ht="12.75">
      <c r="A9" s="71" t="b">
        <v>0</v>
      </c>
      <c r="C9" s="217"/>
      <c r="D9" s="45" t="s">
        <v>63</v>
      </c>
      <c r="E9" s="46">
        <f>CellVal_2</f>
        <v>0</v>
      </c>
      <c r="F9" s="47" t="str">
        <f>IF(A9=TRUE,"low","high")</f>
        <v>high</v>
      </c>
      <c r="G9" s="60">
        <f>'Assessment Sheet'!J17</f>
        <v>0</v>
      </c>
    </row>
    <row r="10" spans="1:7" ht="12.75">
      <c r="A10" s="71" t="b">
        <v>0</v>
      </c>
      <c r="C10" s="217"/>
      <c r="D10" s="45" t="s">
        <v>14</v>
      </c>
      <c r="E10" s="46">
        <f>CellVal_3</f>
        <v>0</v>
      </c>
      <c r="F10" s="47" t="str">
        <f>IF(A10=TRUE,"low","high")</f>
        <v>high</v>
      </c>
      <c r="G10" s="60">
        <f>'Assessment Sheet'!J19</f>
        <v>0</v>
      </c>
    </row>
    <row r="11" spans="1:7" ht="12.75">
      <c r="A11" s="71" t="b">
        <v>0</v>
      </c>
      <c r="C11" s="217"/>
      <c r="D11" s="45" t="s">
        <v>15</v>
      </c>
      <c r="E11" s="46">
        <f>CellVal_4</f>
        <v>0</v>
      </c>
      <c r="F11" s="47" t="str">
        <f>IF(A11=TRUE,"low","high")</f>
        <v>high</v>
      </c>
      <c r="G11" s="60">
        <f>'Assessment Sheet'!J21</f>
        <v>0</v>
      </c>
    </row>
    <row r="12" spans="1:7" ht="12.75">
      <c r="A12" s="71" t="b">
        <v>0</v>
      </c>
      <c r="C12" s="217"/>
      <c r="D12" s="45" t="s">
        <v>71</v>
      </c>
      <c r="E12" s="46">
        <f>CellVal_5</f>
        <v>0</v>
      </c>
      <c r="F12" s="47" t="str">
        <f>IF(A12=TRUE,"low","high")</f>
        <v>high</v>
      </c>
      <c r="G12" s="60">
        <f>'Assessment Sheet'!J23</f>
        <v>0</v>
      </c>
    </row>
    <row r="13" spans="1:7" ht="12.75">
      <c r="A13" s="71" t="b">
        <v>0</v>
      </c>
      <c r="C13" s="217"/>
      <c r="D13" s="45" t="s">
        <v>16</v>
      </c>
      <c r="E13" s="46">
        <f>CellVal_8</f>
        <v>0</v>
      </c>
      <c r="F13" s="47" t="str">
        <f aca="true" t="shared" si="0" ref="F13:F18">IF(A15=TRUE,"low","high")</f>
        <v>high</v>
      </c>
      <c r="G13" s="60">
        <f>'Assessment Sheet'!J29</f>
        <v>0</v>
      </c>
    </row>
    <row r="14" spans="1:7" ht="12.75">
      <c r="A14" s="71" t="b">
        <v>0</v>
      </c>
      <c r="C14" s="216" t="s">
        <v>31</v>
      </c>
      <c r="D14" s="48" t="s">
        <v>6</v>
      </c>
      <c r="E14" s="49">
        <f>CellVal_9</f>
        <v>0</v>
      </c>
      <c r="F14" s="50" t="str">
        <f t="shared" si="0"/>
        <v>high</v>
      </c>
      <c r="G14" s="61">
        <f>'Assessment Sheet'!S15</f>
        <v>0</v>
      </c>
    </row>
    <row r="15" spans="1:7" ht="12.75">
      <c r="A15" s="71" t="b">
        <v>0</v>
      </c>
      <c r="C15" s="216"/>
      <c r="D15" s="48" t="s">
        <v>63</v>
      </c>
      <c r="E15" s="49">
        <f>CellVal_10</f>
        <v>0</v>
      </c>
      <c r="F15" s="50" t="str">
        <f t="shared" si="0"/>
        <v>high</v>
      </c>
      <c r="G15" s="61">
        <f>'Assessment Sheet'!S17</f>
        <v>0</v>
      </c>
    </row>
    <row r="16" spans="1:7" ht="12.75">
      <c r="A16" s="72" t="b">
        <v>0</v>
      </c>
      <c r="C16" s="216"/>
      <c r="D16" s="48" t="s">
        <v>14</v>
      </c>
      <c r="E16" s="49">
        <f>CellVal_11</f>
        <v>0</v>
      </c>
      <c r="F16" s="50" t="str">
        <f t="shared" si="0"/>
        <v>high</v>
      </c>
      <c r="G16" s="61">
        <f>'Assessment Sheet'!S19</f>
        <v>0</v>
      </c>
    </row>
    <row r="17" spans="1:7" ht="12.75">
      <c r="A17" s="72" t="b">
        <v>0</v>
      </c>
      <c r="C17" s="216"/>
      <c r="D17" s="48" t="s">
        <v>15</v>
      </c>
      <c r="E17" s="49">
        <f>CellVal_12</f>
        <v>0</v>
      </c>
      <c r="F17" s="50" t="str">
        <f t="shared" si="0"/>
        <v>high</v>
      </c>
      <c r="G17" s="61">
        <f>'Assessment Sheet'!S21</f>
        <v>0</v>
      </c>
    </row>
    <row r="18" spans="1:7" ht="12.75">
      <c r="A18" s="72" t="b">
        <v>0</v>
      </c>
      <c r="C18" s="216"/>
      <c r="D18" s="48" t="s">
        <v>17</v>
      </c>
      <c r="E18" s="49">
        <f>CellVal_13</f>
        <v>0</v>
      </c>
      <c r="F18" s="50" t="str">
        <f t="shared" si="0"/>
        <v>high</v>
      </c>
      <c r="G18" s="61">
        <f>'Assessment Sheet'!S23</f>
        <v>0</v>
      </c>
    </row>
    <row r="19" spans="1:7" ht="12.75">
      <c r="A19" s="72" t="b">
        <v>0</v>
      </c>
      <c r="C19" s="216"/>
      <c r="D19" s="48" t="s">
        <v>174</v>
      </c>
      <c r="E19" s="49">
        <f>CellVal_15</f>
        <v>0</v>
      </c>
      <c r="F19" s="50" t="str">
        <f aca="true" t="shared" si="1" ref="F19:F28">IF(A21=TRUE,"low","high")</f>
        <v>high</v>
      </c>
      <c r="G19" s="61">
        <f>'Assessment Sheet'!S25</f>
        <v>0</v>
      </c>
    </row>
    <row r="20" spans="1:7" ht="12.75">
      <c r="A20" s="72" t="b">
        <v>0</v>
      </c>
      <c r="C20" s="216"/>
      <c r="D20" s="48" t="s">
        <v>16</v>
      </c>
      <c r="E20" s="49">
        <f>CellVal_16</f>
        <v>0</v>
      </c>
      <c r="F20" s="50" t="str">
        <f t="shared" si="1"/>
        <v>high</v>
      </c>
      <c r="G20" s="61">
        <f>'Assessment Sheet'!S29</f>
        <v>0</v>
      </c>
    </row>
    <row r="21" spans="1:7" ht="12.75">
      <c r="A21" s="72" t="b">
        <v>0</v>
      </c>
      <c r="C21" s="215" t="s">
        <v>32</v>
      </c>
      <c r="D21" s="51" t="s">
        <v>6</v>
      </c>
      <c r="E21" s="52">
        <f>CellVal_17</f>
        <v>0</v>
      </c>
      <c r="F21" s="53" t="str">
        <f t="shared" si="1"/>
        <v>high</v>
      </c>
      <c r="G21" s="62">
        <f>'Assessment Sheet'!AG15</f>
        <v>0</v>
      </c>
    </row>
    <row r="22" spans="1:7" ht="12.75">
      <c r="A22" s="72" t="b">
        <v>0</v>
      </c>
      <c r="C22" s="215"/>
      <c r="D22" s="51" t="s">
        <v>8</v>
      </c>
      <c r="E22" s="52">
        <f>CellVal_18</f>
        <v>0</v>
      </c>
      <c r="F22" s="53" t="str">
        <f t="shared" si="1"/>
        <v>high</v>
      </c>
      <c r="G22" s="62">
        <f>'Assessment Sheet'!AG17</f>
        <v>0</v>
      </c>
    </row>
    <row r="23" spans="1:7" ht="12.75">
      <c r="A23" s="73" t="b">
        <v>0</v>
      </c>
      <c r="C23" s="215"/>
      <c r="D23" s="51" t="s">
        <v>14</v>
      </c>
      <c r="E23" s="52">
        <f>CellVal_19</f>
        <v>0</v>
      </c>
      <c r="F23" s="53" t="str">
        <f t="shared" si="1"/>
        <v>high</v>
      </c>
      <c r="G23" s="62">
        <f>'Assessment Sheet'!AG19</f>
        <v>0</v>
      </c>
    </row>
    <row r="24" spans="1:7" ht="12.75">
      <c r="A24" s="73" t="b">
        <v>0</v>
      </c>
      <c r="C24" s="215"/>
      <c r="D24" s="51" t="s">
        <v>15</v>
      </c>
      <c r="E24" s="52">
        <f>CellVal_20</f>
        <v>0</v>
      </c>
      <c r="F24" s="53" t="str">
        <f t="shared" si="1"/>
        <v>high</v>
      </c>
      <c r="G24" s="62">
        <f>'Assessment Sheet'!AG21</f>
        <v>0</v>
      </c>
    </row>
    <row r="25" spans="1:7" ht="12.75">
      <c r="A25" s="73" t="b">
        <v>0</v>
      </c>
      <c r="C25" s="215"/>
      <c r="D25" s="51" t="s">
        <v>21</v>
      </c>
      <c r="E25" s="52">
        <f>CellVal_21</f>
        <v>0</v>
      </c>
      <c r="F25" s="53" t="str">
        <f t="shared" si="1"/>
        <v>high</v>
      </c>
      <c r="G25" s="62">
        <f>'Assessment Sheet'!AG23</f>
        <v>0</v>
      </c>
    </row>
    <row r="26" spans="1:7" ht="12.75">
      <c r="A26" s="73" t="b">
        <v>0</v>
      </c>
      <c r="C26" s="215"/>
      <c r="D26" s="51" t="s">
        <v>19</v>
      </c>
      <c r="E26" s="52">
        <f>CellVal_22</f>
        <v>0</v>
      </c>
      <c r="F26" s="53" t="str">
        <f t="shared" si="1"/>
        <v>high</v>
      </c>
      <c r="G26" s="62">
        <f>'Assessment Sheet'!AG25</f>
        <v>0</v>
      </c>
    </row>
    <row r="27" spans="1:7" ht="12.75">
      <c r="A27" s="73" t="b">
        <v>0</v>
      </c>
      <c r="C27" s="215"/>
      <c r="D27" s="51" t="s">
        <v>20</v>
      </c>
      <c r="E27" s="52">
        <f>CellVal_23</f>
        <v>0</v>
      </c>
      <c r="F27" s="53" t="str">
        <f t="shared" si="1"/>
        <v>high</v>
      </c>
      <c r="G27" s="62">
        <f>'Assessment Sheet'!AG27</f>
        <v>0</v>
      </c>
    </row>
    <row r="28" spans="1:7" ht="12.75">
      <c r="A28" s="73" t="b">
        <v>0</v>
      </c>
      <c r="C28" s="215"/>
      <c r="D28" s="51" t="s">
        <v>18</v>
      </c>
      <c r="E28" s="52">
        <f>CellVal_24</f>
        <v>0</v>
      </c>
      <c r="F28" s="53" t="str">
        <f t="shared" si="1"/>
        <v>high</v>
      </c>
      <c r="G28" s="62">
        <f>'Assessment Sheet'!AG29</f>
        <v>0</v>
      </c>
    </row>
    <row r="29" spans="1:7" ht="13.5" thickBot="1">
      <c r="A29" s="73" t="b">
        <v>0</v>
      </c>
      <c r="C29" s="63"/>
      <c r="D29" s="116" t="s">
        <v>175</v>
      </c>
      <c r="E29" s="150" t="str">
        <f>'Assessment Sheet'!Q2</f>
        <v>           -            -           </v>
      </c>
      <c r="F29" s="120"/>
      <c r="G29" s="121"/>
    </row>
    <row r="30" ht="12.75">
      <c r="A30" s="73" t="b">
        <v>0</v>
      </c>
    </row>
    <row r="31" ht="13.5" thickBot="1">
      <c r="A31" s="120" t="b">
        <v>0</v>
      </c>
    </row>
  </sheetData>
  <sheetProtection/>
  <mergeCells count="3">
    <mergeCell ref="C21:C28"/>
    <mergeCell ref="C14:C20"/>
    <mergeCell ref="C8:C13"/>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C31"/>
  <sheetViews>
    <sheetView showGridLines="0" zoomScalePageLayoutView="0" workbookViewId="0" topLeftCell="A1">
      <selection activeCell="A1" sqref="A1"/>
    </sheetView>
  </sheetViews>
  <sheetFormatPr defaultColWidth="9.140625" defaultRowHeight="12.75"/>
  <cols>
    <col min="1" max="1" width="5.57421875" style="0" customWidth="1"/>
    <col min="2" max="2" width="106.8515625" style="0" customWidth="1"/>
  </cols>
  <sheetData>
    <row r="1" ht="12.75">
      <c r="A1" t="s">
        <v>29</v>
      </c>
    </row>
    <row r="2" ht="12.75">
      <c r="B2" s="41"/>
    </row>
    <row r="3" spans="1:2" ht="12.75">
      <c r="A3" s="74" t="s">
        <v>44</v>
      </c>
      <c r="B3" s="75"/>
    </row>
    <row r="4" spans="1:2" ht="89.25">
      <c r="A4" s="75"/>
      <c r="B4" s="81" t="s">
        <v>45</v>
      </c>
    </row>
    <row r="5" spans="1:3" ht="12.75">
      <c r="A5" s="75"/>
      <c r="B5" s="78" t="s">
        <v>46</v>
      </c>
      <c r="C5" s="1"/>
    </row>
    <row r="6" spans="1:2" ht="12.75">
      <c r="A6" s="76" t="s">
        <v>37</v>
      </c>
      <c r="B6" s="77"/>
    </row>
    <row r="7" spans="1:2" ht="63.75">
      <c r="A7" s="77"/>
      <c r="B7" s="80" t="s">
        <v>47</v>
      </c>
    </row>
    <row r="8" spans="1:2" ht="12.75">
      <c r="A8" s="77"/>
      <c r="B8" s="82" t="s">
        <v>38</v>
      </c>
    </row>
    <row r="9" spans="1:2" ht="12.75">
      <c r="A9" s="74" t="s">
        <v>39</v>
      </c>
      <c r="B9" s="78"/>
    </row>
    <row r="10" spans="1:2" ht="38.25">
      <c r="A10" s="75"/>
      <c r="B10" s="81" t="s">
        <v>48</v>
      </c>
    </row>
    <row r="11" spans="1:2" ht="12.75">
      <c r="A11" s="75"/>
      <c r="B11" s="78" t="s">
        <v>40</v>
      </c>
    </row>
    <row r="12" spans="1:2" ht="12.75">
      <c r="A12" s="75"/>
      <c r="B12" s="79" t="s">
        <v>41</v>
      </c>
    </row>
    <row r="13" spans="1:2" ht="12.75">
      <c r="A13" s="75"/>
      <c r="B13" s="78" t="s">
        <v>42</v>
      </c>
    </row>
    <row r="14" spans="1:2" ht="12.75">
      <c r="A14" s="76" t="s">
        <v>49</v>
      </c>
      <c r="B14" s="77"/>
    </row>
    <row r="15" spans="1:2" ht="51">
      <c r="A15" s="77"/>
      <c r="B15" s="80" t="s">
        <v>50</v>
      </c>
    </row>
    <row r="16" spans="1:2" ht="12.75">
      <c r="A16" s="77"/>
      <c r="B16" s="82" t="s">
        <v>51</v>
      </c>
    </row>
    <row r="17" spans="1:2" ht="12.75">
      <c r="A17" s="74" t="s">
        <v>52</v>
      </c>
      <c r="B17" s="75"/>
    </row>
    <row r="18" spans="1:2" ht="12.75">
      <c r="A18" s="75"/>
      <c r="B18" s="75" t="s">
        <v>53</v>
      </c>
    </row>
    <row r="19" spans="1:2" ht="12.75">
      <c r="A19" s="75"/>
      <c r="B19" s="78" t="s">
        <v>54</v>
      </c>
    </row>
    <row r="20" spans="1:3" ht="12.75">
      <c r="A20" s="76" t="s">
        <v>55</v>
      </c>
      <c r="B20" s="77"/>
      <c r="C20" s="1"/>
    </row>
    <row r="21" spans="1:3" ht="12.75">
      <c r="A21" s="77"/>
      <c r="B21" s="77" t="s">
        <v>56</v>
      </c>
      <c r="C21" s="42"/>
    </row>
    <row r="22" spans="1:2" ht="12.75">
      <c r="A22" s="77"/>
      <c r="B22" s="82" t="s">
        <v>57</v>
      </c>
    </row>
    <row r="31" spans="2:3" ht="12.75">
      <c r="B31" s="41"/>
      <c r="C31" s="1"/>
    </row>
  </sheetData>
  <sheetProtection/>
  <hyperlinks>
    <hyperlink ref="B11" r:id="rId1" display="http://www.dep.state.pa.us/dep/deputate/airwaste/wm/landrecy/MANUAL/anchor86714"/>
    <hyperlink ref="B12" r:id="rId2" display="http://www.dep.state.pa.us/dep/deputate/airwaste/wm/landrecy/MSCs/Table_5A.pdf"/>
    <hyperlink ref="B13" r:id="rId3" display="http://www.dep.state.pa.us/dep/deputate/airwaste/wm/landrecy/MSCs/Table_5B.pdf"/>
    <hyperlink ref="B22" r:id="rId4" display="http://www.chem.unep.ch/irptc/invent/igo.html"/>
    <hyperlink ref="B19" r:id="rId5" display="http://ace.orst.edu/info/extoxnet/"/>
    <hyperlink ref="B16" r:id="rId6" display="http://www.inchem.org/pages/ehc.html"/>
    <hyperlink ref="B5" r:id="rId7" display="http://www.atsdr.cdc.gov/mrls.html"/>
    <hyperlink ref="B8" r:id="rId8" display="http://www.epa.gov/iris/subst/"/>
  </hyperlinks>
  <printOptions/>
  <pageMargins left="0.75" right="0.75" top="1" bottom="1" header="0.5" footer="0.5"/>
  <pageSetup orientation="portrait" paperSize="9" r:id="rId9"/>
</worksheet>
</file>

<file path=xl/worksheets/sheet4.xml><?xml version="1.0" encoding="utf-8"?>
<worksheet xmlns="http://schemas.openxmlformats.org/spreadsheetml/2006/main" xmlns:r="http://schemas.openxmlformats.org/officeDocument/2006/relationships">
  <sheetPr codeName="Sheet4"/>
  <dimension ref="A2:D67"/>
  <sheetViews>
    <sheetView zoomScalePageLayoutView="0" workbookViewId="0" topLeftCell="A1">
      <selection activeCell="A1" sqref="A1"/>
    </sheetView>
  </sheetViews>
  <sheetFormatPr defaultColWidth="9.140625" defaultRowHeight="12.75"/>
  <cols>
    <col min="2" max="2" width="24.421875" style="101" customWidth="1"/>
    <col min="3" max="3" width="25.140625" style="101" customWidth="1"/>
    <col min="4" max="4" width="31.140625" style="42" customWidth="1"/>
    <col min="5" max="5" width="14.8515625" style="0" bestFit="1" customWidth="1"/>
  </cols>
  <sheetData>
    <row r="2" ht="12.75">
      <c r="A2" s="41" t="s">
        <v>76</v>
      </c>
    </row>
    <row r="3" spans="1:4" ht="12.75">
      <c r="A3" s="100" t="s">
        <v>166</v>
      </c>
      <c r="B3" s="101" t="s">
        <v>77</v>
      </c>
      <c r="C3" s="101" t="s">
        <v>78</v>
      </c>
      <c r="D3" s="146" t="s">
        <v>197</v>
      </c>
    </row>
    <row r="4" spans="1:4" ht="63.75">
      <c r="A4" s="100">
        <v>1</v>
      </c>
      <c r="B4" s="101" t="s">
        <v>79</v>
      </c>
      <c r="C4" s="101" t="s">
        <v>164</v>
      </c>
      <c r="D4" s="147" t="s">
        <v>198</v>
      </c>
    </row>
    <row r="5" spans="1:4" ht="38.25">
      <c r="A5" s="100">
        <v>2</v>
      </c>
      <c r="B5" s="101" t="s">
        <v>80</v>
      </c>
      <c r="D5" s="147" t="s">
        <v>199</v>
      </c>
    </row>
    <row r="6" spans="1:4" ht="63.75">
      <c r="A6" s="100">
        <v>3</v>
      </c>
      <c r="B6" s="101" t="s">
        <v>81</v>
      </c>
      <c r="C6" s="101" t="s">
        <v>82</v>
      </c>
      <c r="D6" s="147" t="s">
        <v>200</v>
      </c>
    </row>
    <row r="7" spans="1:4" ht="51">
      <c r="A7" s="100">
        <v>4</v>
      </c>
      <c r="B7" s="101" t="s">
        <v>83</v>
      </c>
      <c r="C7" s="101" t="s">
        <v>84</v>
      </c>
      <c r="D7" s="147" t="s">
        <v>201</v>
      </c>
    </row>
    <row r="8" spans="1:4" ht="25.5">
      <c r="A8" s="100">
        <v>5</v>
      </c>
      <c r="B8" s="101" t="s">
        <v>85</v>
      </c>
      <c r="C8" s="101" t="s">
        <v>86</v>
      </c>
      <c r="D8" s="147" t="s">
        <v>202</v>
      </c>
    </row>
    <row r="9" spans="1:4" ht="51">
      <c r="A9" s="100">
        <v>6</v>
      </c>
      <c r="B9" s="101" t="s">
        <v>87</v>
      </c>
      <c r="C9" s="101" t="s">
        <v>88</v>
      </c>
      <c r="D9" s="147" t="s">
        <v>203</v>
      </c>
    </row>
    <row r="10" spans="1:4" ht="63.75">
      <c r="A10" s="100">
        <v>7</v>
      </c>
      <c r="B10" s="101" t="s">
        <v>89</v>
      </c>
      <c r="C10" s="101" t="s">
        <v>90</v>
      </c>
      <c r="D10" s="147" t="s">
        <v>204</v>
      </c>
    </row>
    <row r="11" spans="1:4" ht="51">
      <c r="A11" s="100">
        <v>8</v>
      </c>
      <c r="B11" s="101" t="s">
        <v>91</v>
      </c>
      <c r="C11" s="101" t="s">
        <v>92</v>
      </c>
      <c r="D11" s="147" t="s">
        <v>205</v>
      </c>
    </row>
    <row r="12" spans="1:4" ht="25.5">
      <c r="A12" s="100">
        <v>9</v>
      </c>
      <c r="B12" s="101" t="s">
        <v>173</v>
      </c>
      <c r="C12" s="101" t="s">
        <v>93</v>
      </c>
      <c r="D12" s="147" t="s">
        <v>206</v>
      </c>
    </row>
    <row r="13" spans="1:4" ht="63.75">
      <c r="A13" s="100">
        <v>10</v>
      </c>
      <c r="B13" s="101" t="s">
        <v>94</v>
      </c>
      <c r="C13" s="101" t="s">
        <v>95</v>
      </c>
      <c r="D13" s="147" t="s">
        <v>207</v>
      </c>
    </row>
    <row r="14" spans="1:4" ht="25.5">
      <c r="A14" s="100">
        <v>11</v>
      </c>
      <c r="B14" s="101" t="s">
        <v>96</v>
      </c>
      <c r="D14" s="147" t="s">
        <v>208</v>
      </c>
    </row>
    <row r="15" spans="1:4" ht="38.25">
      <c r="A15" s="100">
        <v>12</v>
      </c>
      <c r="B15" s="101" t="s">
        <v>97</v>
      </c>
      <c r="C15" s="101" t="s">
        <v>98</v>
      </c>
      <c r="D15" s="147" t="s">
        <v>209</v>
      </c>
    </row>
    <row r="16" spans="1:4" ht="12.75">
      <c r="A16" s="100">
        <v>13</v>
      </c>
      <c r="B16" s="101" t="s">
        <v>99</v>
      </c>
      <c r="D16" s="147" t="s">
        <v>210</v>
      </c>
    </row>
    <row r="17" spans="1:4" ht="25.5">
      <c r="A17" s="100">
        <v>14</v>
      </c>
      <c r="B17" s="101" t="s">
        <v>100</v>
      </c>
      <c r="C17" s="101" t="s">
        <v>101</v>
      </c>
      <c r="D17" s="147" t="s">
        <v>211</v>
      </c>
    </row>
    <row r="18" spans="1:4" ht="38.25">
      <c r="A18" s="100">
        <v>15</v>
      </c>
      <c r="B18" s="101" t="s">
        <v>102</v>
      </c>
      <c r="C18" s="101" t="s">
        <v>103</v>
      </c>
      <c r="D18" s="147" t="s">
        <v>212</v>
      </c>
    </row>
    <row r="19" spans="1:4" ht="25.5">
      <c r="A19" s="100">
        <v>16</v>
      </c>
      <c r="B19" s="101" t="s">
        <v>104</v>
      </c>
      <c r="D19" s="147" t="s">
        <v>213</v>
      </c>
    </row>
    <row r="20" spans="1:4" ht="38.25">
      <c r="A20" s="100">
        <v>17</v>
      </c>
      <c r="B20" s="101" t="s">
        <v>105</v>
      </c>
      <c r="C20" s="101" t="s">
        <v>106</v>
      </c>
      <c r="D20" s="147" t="s">
        <v>214</v>
      </c>
    </row>
    <row r="21" spans="1:4" ht="51">
      <c r="A21" s="100">
        <v>18</v>
      </c>
      <c r="B21" s="101" t="s">
        <v>107</v>
      </c>
      <c r="C21" s="101" t="s">
        <v>108</v>
      </c>
      <c r="D21" s="147" t="s">
        <v>215</v>
      </c>
    </row>
    <row r="22" spans="1:4" ht="25.5">
      <c r="A22" s="100">
        <v>19</v>
      </c>
      <c r="B22" s="101" t="s">
        <v>109</v>
      </c>
      <c r="C22" s="101" t="s">
        <v>216</v>
      </c>
      <c r="D22" s="147" t="s">
        <v>217</v>
      </c>
    </row>
    <row r="23" spans="1:4" ht="38.25">
      <c r="A23" s="100">
        <v>20</v>
      </c>
      <c r="B23" s="148" t="s">
        <v>218</v>
      </c>
      <c r="C23" s="101" t="s">
        <v>219</v>
      </c>
      <c r="D23" s="147" t="s">
        <v>220</v>
      </c>
    </row>
    <row r="24" spans="1:4" ht="63.75">
      <c r="A24" s="100">
        <v>21</v>
      </c>
      <c r="B24" s="101" t="s">
        <v>110</v>
      </c>
      <c r="D24" s="147" t="s">
        <v>221</v>
      </c>
    </row>
    <row r="25" spans="1:4" ht="63.75">
      <c r="A25" s="100">
        <v>22</v>
      </c>
      <c r="B25" s="101" t="s">
        <v>111</v>
      </c>
      <c r="C25" s="101" t="s">
        <v>112</v>
      </c>
      <c r="D25" s="147" t="s">
        <v>222</v>
      </c>
    </row>
    <row r="26" spans="1:4" ht="63.75">
      <c r="A26" s="100">
        <v>23</v>
      </c>
      <c r="B26" s="101" t="s">
        <v>113</v>
      </c>
      <c r="C26" s="101" t="s">
        <v>114</v>
      </c>
      <c r="D26" s="147" t="s">
        <v>223</v>
      </c>
    </row>
    <row r="27" spans="1:4" ht="76.5">
      <c r="A27" s="100">
        <v>24</v>
      </c>
      <c r="B27" s="101" t="s">
        <v>115</v>
      </c>
      <c r="C27" s="101" t="s">
        <v>116</v>
      </c>
      <c r="D27" s="147" t="s">
        <v>224</v>
      </c>
    </row>
    <row r="28" spans="1:4" ht="25.5">
      <c r="A28" s="100">
        <v>25</v>
      </c>
      <c r="B28" s="101" t="s">
        <v>117</v>
      </c>
      <c r="D28" s="147" t="s">
        <v>225</v>
      </c>
    </row>
    <row r="29" spans="1:4" ht="51">
      <c r="A29" s="100">
        <v>26</v>
      </c>
      <c r="B29" s="101" t="s">
        <v>118</v>
      </c>
      <c r="D29" s="147" t="s">
        <v>226</v>
      </c>
    </row>
    <row r="30" spans="1:4" ht="51">
      <c r="A30" s="100">
        <v>27</v>
      </c>
      <c r="B30" s="101" t="s">
        <v>119</v>
      </c>
      <c r="D30" s="147" t="s">
        <v>227</v>
      </c>
    </row>
    <row r="31" spans="1:4" ht="38.25">
      <c r="A31" s="100">
        <v>28</v>
      </c>
      <c r="B31" s="101" t="s">
        <v>120</v>
      </c>
      <c r="D31" s="147" t="s">
        <v>228</v>
      </c>
    </row>
    <row r="32" spans="1:4" ht="51">
      <c r="A32" s="100">
        <v>29</v>
      </c>
      <c r="B32" s="101" t="s">
        <v>121</v>
      </c>
      <c r="C32" s="101" t="s">
        <v>122</v>
      </c>
      <c r="D32" s="147" t="s">
        <v>229</v>
      </c>
    </row>
    <row r="33" spans="1:4" ht="89.25">
      <c r="A33" s="100">
        <v>30</v>
      </c>
      <c r="B33" s="101" t="s">
        <v>123</v>
      </c>
      <c r="C33" s="101" t="s">
        <v>124</v>
      </c>
      <c r="D33" s="147" t="s">
        <v>230</v>
      </c>
    </row>
    <row r="34" spans="1:4" ht="127.5">
      <c r="A34" s="100">
        <v>31</v>
      </c>
      <c r="B34" s="101" t="s">
        <v>125</v>
      </c>
      <c r="C34" s="101" t="s">
        <v>126</v>
      </c>
      <c r="D34" s="147" t="s">
        <v>231</v>
      </c>
    </row>
    <row r="35" spans="1:4" ht="25.5">
      <c r="A35" s="100">
        <v>32</v>
      </c>
      <c r="B35" s="101" t="s">
        <v>127</v>
      </c>
      <c r="D35" s="147" t="s">
        <v>232</v>
      </c>
    </row>
    <row r="36" spans="1:4" ht="25.5">
      <c r="A36" s="100">
        <v>33</v>
      </c>
      <c r="B36" s="101" t="s">
        <v>128</v>
      </c>
      <c r="D36" s="147" t="s">
        <v>233</v>
      </c>
    </row>
    <row r="37" spans="1:4" ht="102">
      <c r="A37" s="100">
        <v>34</v>
      </c>
      <c r="B37" s="101" t="s">
        <v>129</v>
      </c>
      <c r="C37" s="101" t="s">
        <v>130</v>
      </c>
      <c r="D37" s="147" t="s">
        <v>234</v>
      </c>
    </row>
    <row r="38" spans="1:4" ht="89.25">
      <c r="A38" s="100">
        <v>35</v>
      </c>
      <c r="B38" s="101" t="s">
        <v>131</v>
      </c>
      <c r="C38" s="101" t="s">
        <v>132</v>
      </c>
      <c r="D38" s="147" t="s">
        <v>235</v>
      </c>
    </row>
    <row r="39" spans="1:4" ht="127.5">
      <c r="A39" s="100">
        <v>36</v>
      </c>
      <c r="B39" s="101" t="s">
        <v>133</v>
      </c>
      <c r="C39" s="101" t="s">
        <v>134</v>
      </c>
      <c r="D39" s="147" t="s">
        <v>236</v>
      </c>
    </row>
    <row r="40" spans="1:4" ht="63.75">
      <c r="A40" s="100">
        <v>37</v>
      </c>
      <c r="B40" s="101" t="s">
        <v>135</v>
      </c>
      <c r="C40" s="101" t="s">
        <v>183</v>
      </c>
      <c r="D40" s="147" t="s">
        <v>237</v>
      </c>
    </row>
    <row r="41" spans="1:4" ht="38.25">
      <c r="A41" s="100">
        <v>38</v>
      </c>
      <c r="B41" s="101" t="s">
        <v>136</v>
      </c>
      <c r="C41" s="101" t="s">
        <v>137</v>
      </c>
      <c r="D41" s="147" t="s">
        <v>238</v>
      </c>
    </row>
    <row r="42" spans="1:4" ht="38.25">
      <c r="A42" s="100">
        <v>39</v>
      </c>
      <c r="B42" s="101" t="s">
        <v>138</v>
      </c>
      <c r="D42" s="147" t="s">
        <v>239</v>
      </c>
    </row>
    <row r="43" spans="1:4" ht="38.25">
      <c r="A43" s="100">
        <v>40</v>
      </c>
      <c r="B43" s="101" t="s">
        <v>139</v>
      </c>
      <c r="C43" s="101" t="s">
        <v>140</v>
      </c>
      <c r="D43" s="147" t="s">
        <v>240</v>
      </c>
    </row>
    <row r="44" spans="1:4" ht="63.75">
      <c r="A44" s="100">
        <v>41</v>
      </c>
      <c r="B44" s="101" t="s">
        <v>141</v>
      </c>
      <c r="C44" s="101" t="s">
        <v>142</v>
      </c>
      <c r="D44" s="147" t="s">
        <v>241</v>
      </c>
    </row>
    <row r="45" spans="1:4" ht="25.5">
      <c r="A45" s="100">
        <v>42</v>
      </c>
      <c r="B45" s="101" t="s">
        <v>143</v>
      </c>
      <c r="C45" s="101" t="s">
        <v>144</v>
      </c>
      <c r="D45" s="147" t="s">
        <v>242</v>
      </c>
    </row>
    <row r="46" spans="1:4" ht="51">
      <c r="A46" s="100">
        <v>43</v>
      </c>
      <c r="B46" s="101" t="s">
        <v>145</v>
      </c>
      <c r="C46" s="101" t="s">
        <v>146</v>
      </c>
      <c r="D46" s="147" t="s">
        <v>243</v>
      </c>
    </row>
    <row r="47" spans="1:4" ht="25.5">
      <c r="A47" s="100">
        <v>44</v>
      </c>
      <c r="B47" s="101" t="s">
        <v>147</v>
      </c>
      <c r="C47" s="101" t="s">
        <v>148</v>
      </c>
      <c r="D47" s="147" t="s">
        <v>244</v>
      </c>
    </row>
    <row r="48" spans="1:4" ht="38.25">
      <c r="A48" s="100">
        <v>45</v>
      </c>
      <c r="B48" s="101" t="s">
        <v>149</v>
      </c>
      <c r="C48" s="101" t="s">
        <v>150</v>
      </c>
      <c r="D48" s="147" t="s">
        <v>245</v>
      </c>
    </row>
    <row r="49" spans="1:4" ht="51">
      <c r="A49" s="100">
        <v>46</v>
      </c>
      <c r="B49" s="101" t="s">
        <v>151</v>
      </c>
      <c r="C49" s="101" t="s">
        <v>152</v>
      </c>
      <c r="D49" s="147" t="s">
        <v>246</v>
      </c>
    </row>
    <row r="50" spans="1:4" ht="38.25">
      <c r="A50" s="100">
        <v>47</v>
      </c>
      <c r="B50" s="101" t="s">
        <v>153</v>
      </c>
      <c r="D50" s="147" t="s">
        <v>247</v>
      </c>
    </row>
    <row r="51" spans="1:4" ht="38.25">
      <c r="A51" s="100">
        <v>48</v>
      </c>
      <c r="B51" s="101" t="s">
        <v>154</v>
      </c>
      <c r="C51" s="101" t="s">
        <v>155</v>
      </c>
      <c r="D51" s="147" t="s">
        <v>248</v>
      </c>
    </row>
    <row r="52" spans="1:4" ht="63.75">
      <c r="A52" s="100">
        <v>49</v>
      </c>
      <c r="B52" s="101" t="s">
        <v>156</v>
      </c>
      <c r="C52" s="101" t="s">
        <v>157</v>
      </c>
      <c r="D52" s="147" t="s">
        <v>249</v>
      </c>
    </row>
    <row r="53" spans="1:4" ht="51">
      <c r="A53" s="100">
        <v>50</v>
      </c>
      <c r="B53" s="101" t="s">
        <v>158</v>
      </c>
      <c r="C53" s="101" t="s">
        <v>159</v>
      </c>
      <c r="D53" s="147" t="s">
        <v>250</v>
      </c>
    </row>
    <row r="54" spans="1:4" ht="25.5">
      <c r="A54" s="100">
        <v>51</v>
      </c>
      <c r="B54" s="101" t="s">
        <v>160</v>
      </c>
      <c r="C54" s="101" t="s">
        <v>161</v>
      </c>
      <c r="D54" s="147" t="s">
        <v>251</v>
      </c>
    </row>
    <row r="55" spans="1:4" ht="76.5">
      <c r="A55" s="100">
        <v>52</v>
      </c>
      <c r="B55" s="145" t="s">
        <v>252</v>
      </c>
      <c r="D55" s="147" t="s">
        <v>253</v>
      </c>
    </row>
    <row r="56" spans="1:4" ht="76.5">
      <c r="A56" s="100">
        <v>53</v>
      </c>
      <c r="B56" s="101" t="s">
        <v>162</v>
      </c>
      <c r="C56" s="101" t="s">
        <v>163</v>
      </c>
      <c r="D56" s="146"/>
    </row>
    <row r="57" spans="1:4" ht="12.75">
      <c r="A57" s="100"/>
      <c r="D57" s="146"/>
    </row>
    <row r="58" spans="1:4" ht="12.75">
      <c r="A58" s="41" t="s">
        <v>165</v>
      </c>
      <c r="B58" s="101" t="s">
        <v>73</v>
      </c>
      <c r="C58" s="101" t="s">
        <v>75</v>
      </c>
      <c r="D58" s="146"/>
    </row>
    <row r="59" spans="2:4" ht="41.25" customHeight="1">
      <c r="B59" s="101" t="s">
        <v>170</v>
      </c>
      <c r="C59" s="101" t="s">
        <v>184</v>
      </c>
      <c r="D59" s="146"/>
    </row>
    <row r="60" spans="2:3" ht="42.75" customHeight="1">
      <c r="B60" s="101" t="s">
        <v>171</v>
      </c>
      <c r="C60" s="101" t="s">
        <v>185</v>
      </c>
    </row>
    <row r="61" spans="2:3" ht="43.5" customHeight="1">
      <c r="B61" s="101" t="s">
        <v>172</v>
      </c>
      <c r="C61" s="101" t="s">
        <v>182</v>
      </c>
    </row>
    <row r="62" spans="2:3" ht="40.5" customHeight="1">
      <c r="B62" s="101" t="s">
        <v>168</v>
      </c>
      <c r="C62" s="99" t="s">
        <v>186</v>
      </c>
    </row>
    <row r="63" spans="2:3" ht="41.25" customHeight="1">
      <c r="B63" s="101" t="s">
        <v>169</v>
      </c>
      <c r="C63" s="99" t="s">
        <v>187</v>
      </c>
    </row>
    <row r="64" spans="2:3" ht="33" customHeight="1">
      <c r="B64" s="101" t="s">
        <v>195</v>
      </c>
      <c r="C64" s="99" t="s">
        <v>196</v>
      </c>
    </row>
    <row r="65" ht="12.75">
      <c r="C65" s="99"/>
    </row>
    <row r="66" ht="12.75">
      <c r="C66" s="99"/>
    </row>
    <row r="67" ht="12.75">
      <c r="C67" s="132"/>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Pattle Delamore Partners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RSS Template Version 5.4</dc:title>
  <dc:subject/>
  <dc:creator>Richard Lucy</dc:creator>
  <cp:keywords/>
  <dc:description/>
  <cp:lastModifiedBy>croucherb</cp:lastModifiedBy>
  <cp:lastPrinted>2003-11-24T01:43:29Z</cp:lastPrinted>
  <dcterms:created xsi:type="dcterms:W3CDTF">2001-02-19T01:16:01Z</dcterms:created>
  <dcterms:modified xsi:type="dcterms:W3CDTF">2018-07-25T02:51:50Z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